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9720" windowHeight="7320" firstSheet="1" activeTab="4"/>
  </bookViews>
  <sheets>
    <sheet name="KLSEQTRPTDEC01 (2)" sheetId="1" r:id="rId1"/>
    <sheet name="BS" sheetId="2" r:id="rId2"/>
    <sheet name="IS" sheetId="3" r:id="rId3"/>
    <sheet name="CF" sheetId="4" r:id="rId4"/>
    <sheet name="CE" sheetId="5" r:id="rId5"/>
  </sheets>
  <definedNames>
    <definedName name="_xlnm.Print_Titles" localSheetId="0">'KLSEQTRPTDEC01 (2)'!$1:$6</definedName>
  </definedNames>
  <calcPr fullCalcOnLoad="1"/>
</workbook>
</file>

<file path=xl/sharedStrings.xml><?xml version="1.0" encoding="utf-8"?>
<sst xmlns="http://schemas.openxmlformats.org/spreadsheetml/2006/main" count="730" uniqueCount="403">
  <si>
    <t>UNITED BINTANG BERHAD</t>
  </si>
  <si>
    <t>1)</t>
  </si>
  <si>
    <t>UBB &amp; UBM &amp; GROUP FINANCIALS</t>
  </si>
  <si>
    <t xml:space="preserve">Current </t>
  </si>
  <si>
    <t>Quarter</t>
  </si>
  <si>
    <t>RM(Million)</t>
  </si>
  <si>
    <t>Group Turnover</t>
  </si>
  <si>
    <t>Group Net Profit / (Loss) before taxation</t>
  </si>
  <si>
    <t>Group Net Profit / (Loss) after taxation</t>
  </si>
  <si>
    <t>Current</t>
  </si>
  <si>
    <t>Preceding Year</t>
  </si>
  <si>
    <t>Same Quarter</t>
  </si>
  <si>
    <t>UBB Turnover</t>
  </si>
  <si>
    <t>UBM Turnover</t>
  </si>
  <si>
    <t>YTD</t>
  </si>
  <si>
    <t>Preceding YTD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</si>
  <si>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</si>
  <si>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</si>
  <si>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</si>
  <si>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</si>
  <si>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</si>
  <si>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</si>
  <si>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</si>
  <si>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</si>
  <si>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</si>
  <si>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</si>
  <si>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Description</t>
  </si>
  <si>
    <t>RM'000</t>
  </si>
  <si>
    <t>2)</t>
  </si>
  <si>
    <t>INVESTMENT INCOME</t>
  </si>
  <si>
    <t>NIL</t>
  </si>
  <si>
    <t>As per Conso P/L A/C</t>
  </si>
  <si>
    <t>3)</t>
  </si>
  <si>
    <t>OTHER INCOME</t>
  </si>
  <si>
    <t>Sundry Income-sales of scrapped parts</t>
  </si>
  <si>
    <t>Sundry Income</t>
  </si>
  <si>
    <t>Sundry Income-export</t>
  </si>
  <si>
    <t>Sundry Income-spare parts/general</t>
  </si>
  <si>
    <t>Sundry Income-Insurance claim</t>
  </si>
  <si>
    <t>Sundry Income-Duty Drawback</t>
  </si>
  <si>
    <t>Bank Interest Received</t>
  </si>
  <si>
    <t>Unrealised Gain/(Loss) on Forex</t>
  </si>
  <si>
    <t>Gain on Exchange rate</t>
  </si>
  <si>
    <t>Management fee</t>
  </si>
  <si>
    <t>Gain on disposal of Fixed Assets</t>
  </si>
  <si>
    <t>Slow moving stock</t>
  </si>
  <si>
    <t>Gain on disposal of shares</t>
  </si>
  <si>
    <t>Rental received</t>
  </si>
  <si>
    <t>Discount received</t>
  </si>
  <si>
    <t>4)</t>
  </si>
  <si>
    <t>FINANCE COST</t>
  </si>
  <si>
    <t>Banker Acceptance</t>
  </si>
  <si>
    <t>Hire Purchase</t>
  </si>
  <si>
    <t>Bank Overdraft</t>
  </si>
  <si>
    <t>Revolving Credit</t>
  </si>
  <si>
    <t>Document Against Acceptance</t>
  </si>
  <si>
    <t>Others</t>
  </si>
  <si>
    <t>B/A Charges</t>
  </si>
  <si>
    <t>L/C Charges</t>
  </si>
  <si>
    <t>Bank Charges</t>
  </si>
  <si>
    <t>Bank Charges-Purchase</t>
  </si>
  <si>
    <t>Shipping Guarantee Commission</t>
  </si>
  <si>
    <t>Revolving Credit Commission</t>
  </si>
  <si>
    <t>5)</t>
  </si>
  <si>
    <t>NET TANGIBLE ASSET PER SHARE (RM)</t>
  </si>
  <si>
    <t>As at current</t>
  </si>
  <si>
    <t>As at preceding</t>
  </si>
  <si>
    <t>Financial Year End</t>
  </si>
  <si>
    <t>a)</t>
  </si>
  <si>
    <t>Group net tangible asset</t>
  </si>
  <si>
    <t>b)</t>
  </si>
  <si>
    <t>Number of paid up share</t>
  </si>
  <si>
    <t>c)</t>
  </si>
  <si>
    <t>Net tangible assets per share</t>
  </si>
  <si>
    <t>6)</t>
  </si>
  <si>
    <t>QUOTED SECURITIES</t>
  </si>
  <si>
    <t>i)</t>
  </si>
  <si>
    <t>Purchase of Quoted shares</t>
  </si>
  <si>
    <t>Total</t>
  </si>
  <si>
    <t xml:space="preserve">Unit </t>
  </si>
  <si>
    <t xml:space="preserve">Cost </t>
  </si>
  <si>
    <t>Name of Counter</t>
  </si>
  <si>
    <t>Units</t>
  </si>
  <si>
    <t>Price (RM)</t>
  </si>
  <si>
    <t>ii)</t>
  </si>
  <si>
    <t>Sale of quoted shares</t>
  </si>
  <si>
    <t>iii)</t>
  </si>
  <si>
    <t>Investment at market value</t>
  </si>
  <si>
    <t>Provision for</t>
  </si>
  <si>
    <t>Investment</t>
  </si>
  <si>
    <t>Market Value</t>
  </si>
  <si>
    <t>Diminution</t>
  </si>
  <si>
    <t>at Market</t>
  </si>
  <si>
    <t>as per share</t>
  </si>
  <si>
    <t>Value (RM)</t>
  </si>
  <si>
    <t>FCW Berhad</t>
  </si>
  <si>
    <t>Golden Pharos Berhad</t>
  </si>
  <si>
    <t>7)</t>
  </si>
  <si>
    <t>GROUP BORROWING</t>
  </si>
  <si>
    <t>Bankers Acceptance</t>
  </si>
  <si>
    <t>Foreign Bills payable</t>
  </si>
  <si>
    <t>As per Conso B/S</t>
  </si>
  <si>
    <t>8)</t>
  </si>
  <si>
    <t>SEGMENTAL REPORTING</t>
  </si>
  <si>
    <t>Group Profit/</t>
  </si>
  <si>
    <t>Group</t>
  </si>
  <si>
    <t>(Loss)</t>
  </si>
  <si>
    <t>Assets</t>
  </si>
  <si>
    <t>Turnover</t>
  </si>
  <si>
    <t>before Tax</t>
  </si>
  <si>
    <t>Employed</t>
  </si>
  <si>
    <t>Overseas</t>
  </si>
  <si>
    <t>Local</t>
  </si>
  <si>
    <t>As per Conso P/L B/S</t>
  </si>
  <si>
    <t>(a)</t>
  </si>
  <si>
    <t>(b)</t>
  </si>
  <si>
    <t>(c)</t>
  </si>
  <si>
    <t>Working for Group Turnover</t>
  </si>
  <si>
    <t xml:space="preserve">Local </t>
  </si>
  <si>
    <t>Export</t>
  </si>
  <si>
    <t>Machinery Rental</t>
  </si>
  <si>
    <t>Total (As per Financial Status)</t>
  </si>
  <si>
    <t>Working for Group Profit/(Loss)</t>
  </si>
  <si>
    <t>Net Profit/(Loss)</t>
  </si>
  <si>
    <t>- UBB</t>
  </si>
  <si>
    <t>- UBM</t>
  </si>
  <si>
    <t>Total Profit/(Loss) before taxation</t>
  </si>
  <si>
    <t>Working for Assets Employed(RM'000)</t>
  </si>
  <si>
    <t>(UBB)</t>
  </si>
  <si>
    <t>(UBM)</t>
  </si>
  <si>
    <t>Fixed Assets</t>
  </si>
  <si>
    <t>Investment Quoted</t>
  </si>
  <si>
    <t>Current Assets</t>
  </si>
  <si>
    <t>9)</t>
  </si>
  <si>
    <t>SALE/TRANSFER OF GROUP FIXED ASSETS</t>
  </si>
  <si>
    <t>Selling</t>
  </si>
  <si>
    <t>Gain/</t>
  </si>
  <si>
    <t>Price</t>
  </si>
  <si>
    <t>Date</t>
  </si>
  <si>
    <t>Seller</t>
  </si>
  <si>
    <t>Buyer</t>
  </si>
  <si>
    <t>(RM)</t>
  </si>
  <si>
    <t>UBB</t>
  </si>
  <si>
    <t>d)</t>
  </si>
  <si>
    <t>UBM</t>
  </si>
  <si>
    <t>f)</t>
  </si>
  <si>
    <t>g)</t>
  </si>
  <si>
    <t>10)</t>
  </si>
  <si>
    <t>PURCHASE/TRANSFER OF GROUP FIXED ASSETS</t>
  </si>
  <si>
    <t>Purchase</t>
  </si>
  <si>
    <t>e)</t>
  </si>
  <si>
    <t>h)</t>
  </si>
  <si>
    <t>Company</t>
  </si>
  <si>
    <t>11)</t>
  </si>
  <si>
    <t>DOUBTFUL DEBT PROVISION</t>
  </si>
  <si>
    <t>Doubtful</t>
  </si>
  <si>
    <t>Original</t>
  </si>
  <si>
    <t>Debt</t>
  </si>
  <si>
    <t>% of</t>
  </si>
  <si>
    <t>Provision</t>
  </si>
  <si>
    <t>Trade Debtor</t>
  </si>
  <si>
    <t>Reason</t>
  </si>
  <si>
    <t>12)</t>
  </si>
  <si>
    <t>DOUBTFUL DEBT WRITTEN OFF</t>
  </si>
  <si>
    <t>13)</t>
  </si>
  <si>
    <t>DOUBTFUL DEBT PROVISION/WRITTEN OFF PREVIOUSLY NOW RECOVERED</t>
  </si>
  <si>
    <t>Written</t>
  </si>
  <si>
    <t>Back</t>
  </si>
  <si>
    <t>14)</t>
  </si>
  <si>
    <t>SLOW MOVING STOCK</t>
  </si>
  <si>
    <t>Amount</t>
  </si>
  <si>
    <t>STOCK WRITTEN DOWN</t>
  </si>
  <si>
    <t>15)</t>
  </si>
  <si>
    <t>FIXED ASSETS WRITTEN OFF</t>
  </si>
  <si>
    <t>Date :</t>
  </si>
  <si>
    <t>Slow moving stock written back</t>
  </si>
  <si>
    <t>Stock written back</t>
  </si>
  <si>
    <t>Term Loan</t>
  </si>
  <si>
    <t>1unit Toyota Camry -s/n:4TIBG12K2TU789100</t>
  </si>
  <si>
    <t xml:space="preserve">Andrew Ling </t>
  </si>
  <si>
    <t>Hwang Sing</t>
  </si>
  <si>
    <t>1 unit Epson LX-300+ dot matrix printer</t>
  </si>
  <si>
    <t>1 unit DIVA T/A ISDN modem</t>
  </si>
  <si>
    <t xml:space="preserve">1unit Intel Pentium II 350 mhz with </t>
  </si>
  <si>
    <t>Microsoft Win 98' 2nd edition (OEM)</t>
  </si>
  <si>
    <t>1 unit Toyota Dyna Hi-Ace - WCF5392</t>
  </si>
  <si>
    <t>Super Auto</t>
  </si>
  <si>
    <t>1 unit Toyota Hilux - WCF3485</t>
  </si>
  <si>
    <t>1 unit Toyota Hilux Pick-Up - WCF9943</t>
  </si>
  <si>
    <t>1 unit Pentium IV 1.6Ghz Processor</t>
  </si>
  <si>
    <t>Turnkey Solution S/B</t>
  </si>
  <si>
    <t>1 unit Microsoft Win 98' 2nd edition(QEM)</t>
  </si>
  <si>
    <t>1 unit Acer 15" Flat LCD display</t>
  </si>
  <si>
    <t>1 unit Intel Celeron 900hz Processor</t>
  </si>
  <si>
    <t>Installation for internet line for Mrs Loh</t>
  </si>
  <si>
    <t>Telekom M'sia Bhd</t>
  </si>
  <si>
    <t xml:space="preserve">Preceding </t>
  </si>
  <si>
    <t>- Northwest Equipment-Las Vegas</t>
  </si>
  <si>
    <t>Long outstanding debts</t>
  </si>
  <si>
    <t>- Pan Pacific Machinery Co</t>
  </si>
  <si>
    <t>- The Equipment Exchange</t>
  </si>
  <si>
    <t>- Tractorhill Equipment Ltd</t>
  </si>
  <si>
    <t>- Land &amp; Marine Resources (SI) Ltd</t>
  </si>
  <si>
    <t>- Solomon Island Resources Co Ltd</t>
  </si>
  <si>
    <t>- Yap Boon Kiat Trading</t>
  </si>
  <si>
    <t>- Fameworld Sdn Bhd</t>
  </si>
  <si>
    <t>This debt is not recoverable because</t>
  </si>
  <si>
    <t>Customer claimed HP contract is null &amp; void</t>
  </si>
  <si>
    <t>- Pembinaan Maju-Wira</t>
  </si>
  <si>
    <t>No payment received under legal case</t>
  </si>
  <si>
    <t>- Tong Ing Construction</t>
  </si>
  <si>
    <t>- Sin Khoon Seng Enterprise</t>
  </si>
  <si>
    <t>- Yihong Trading Sdn Bhd</t>
  </si>
  <si>
    <t>- Chung Nuap Yoon Sdn Bhd</t>
  </si>
  <si>
    <t xml:space="preserve">Client claim this as warranty item but </t>
  </si>
  <si>
    <t>we disagreed</t>
  </si>
  <si>
    <t>- Shinei Engineering (M) Sdn Bhd</t>
  </si>
  <si>
    <t>- Sri Datai Holding Sdn Bhd</t>
  </si>
  <si>
    <t>Furniture &amp; Fitting</t>
  </si>
  <si>
    <t>Office Equipment</t>
  </si>
  <si>
    <t>Electrical Installation</t>
  </si>
  <si>
    <t>Workshop Equipment</t>
  </si>
  <si>
    <t>Air Conditioners</t>
  </si>
  <si>
    <t>Computer</t>
  </si>
  <si>
    <t>Office Renovation</t>
  </si>
  <si>
    <t>Telephone System</t>
  </si>
  <si>
    <t>No longer exist</t>
  </si>
  <si>
    <t>Short Term Borrowing</t>
  </si>
  <si>
    <t xml:space="preserve">Long Term Borrowing </t>
  </si>
  <si>
    <t xml:space="preserve">Term Loan </t>
  </si>
  <si>
    <t>REPORT ON QUARTER ENDED 30/06/2002</t>
  </si>
  <si>
    <t>Sundry Income-Interest</t>
  </si>
  <si>
    <t xml:space="preserve">1 unit Maxtor20Gh &amp; Harrd Disk Drive </t>
  </si>
  <si>
    <t>7200 RPM</t>
  </si>
  <si>
    <t>2.04.02</t>
  </si>
  <si>
    <t>Turkey Solution</t>
  </si>
  <si>
    <t>j)</t>
  </si>
  <si>
    <t>1 unit Acer 15" LCD monitor</t>
  </si>
  <si>
    <t>k)</t>
  </si>
  <si>
    <t>1 unit D-Link 56K External Fax/ Modem</t>
  </si>
  <si>
    <t>l)</t>
  </si>
  <si>
    <t>5 units AMP AUR 600 watt &amp; 2 socket</t>
  </si>
  <si>
    <t>m)</t>
  </si>
  <si>
    <t>from stock )</t>
  </si>
  <si>
    <t>2 units Toyota Service Truck ( converted</t>
  </si>
  <si>
    <t>n)</t>
  </si>
  <si>
    <t>1 unit of Intel Pentium 16Ghz Proccessor</t>
  </si>
  <si>
    <t>o)</t>
  </si>
  <si>
    <t>1 unit of Samsung 15" LCD screen</t>
  </si>
  <si>
    <t>10.05.02</t>
  </si>
  <si>
    <t>p)</t>
  </si>
  <si>
    <t>1 unit Kingston 128MB SD-RAM</t>
  </si>
  <si>
    <t xml:space="preserve">q) </t>
  </si>
  <si>
    <t>1 unit Epson LQ-300 + Dot Matrik Printer</t>
  </si>
  <si>
    <t>r)</t>
  </si>
  <si>
    <t>1 unit Epson Stylus Photo Color 810 Printer</t>
  </si>
  <si>
    <t>s)</t>
  </si>
  <si>
    <t>5.06.02</t>
  </si>
  <si>
    <t>t)</t>
  </si>
  <si>
    <t>Filing cabinet</t>
  </si>
  <si>
    <t>6.06.02</t>
  </si>
  <si>
    <t>Dacor Ease Interior</t>
  </si>
  <si>
    <t>&amp; Construction</t>
  </si>
  <si>
    <t>1 unit 14" Samsung Monitor Digital</t>
  </si>
  <si>
    <t>Zagma Sdn Bhd</t>
  </si>
  <si>
    <t>As per Balance Sheet</t>
  </si>
  <si>
    <t>Plant &amp; Machinery</t>
  </si>
  <si>
    <t>Prov for insurance loss write back</t>
  </si>
  <si>
    <t>Overprovision in audit fee</t>
  </si>
  <si>
    <t>Checked By :Ms Liow</t>
  </si>
  <si>
    <t>Grand Total :</t>
  </si>
  <si>
    <t>Sub-total :</t>
  </si>
  <si>
    <t>SLOWING MOVING STOCK PROVISION/ STOCK WRITTEN DOWN/ STOCK WRITTEN BACK</t>
  </si>
  <si>
    <t>STOCK WRITTEN BACK</t>
  </si>
  <si>
    <t>SLOW MOVING STOCK WRITTEN BACK</t>
  </si>
  <si>
    <t>Prepared By : Ms Liow &amp; Chong</t>
  </si>
  <si>
    <t>Date :  24/07/2002</t>
  </si>
  <si>
    <t>1-4-02 To30-6-02</t>
  </si>
  <si>
    <t>1-1-02 To 31-3-02</t>
  </si>
  <si>
    <t>1-4-02 To 30-6-02</t>
  </si>
  <si>
    <t>1-4-01 To 30-06-01</t>
  </si>
  <si>
    <t>1-1-02 To 30-6-02</t>
  </si>
  <si>
    <t>1-1-01 To 30-6-01</t>
  </si>
  <si>
    <t>1-4-01 To 30-6-01</t>
  </si>
  <si>
    <t>1-1-01 To 30-06-2001</t>
  </si>
  <si>
    <t>(1-1-02 To 30-6-02)</t>
  </si>
  <si>
    <t xml:space="preserve"> 1-1-02 To 30-6-02</t>
  </si>
  <si>
    <t>1-1-01 To 31-12-01</t>
  </si>
  <si>
    <t>(1-1-02 To  30-6-02)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</si>
  <si>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</si>
  <si>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</si>
  <si>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</si>
  <si>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</si>
  <si>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</si>
  <si>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</si>
  <si>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</si>
  <si>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          -</t>
  </si>
  <si>
    <t>Property, Plant &amp; Equipment</t>
  </si>
  <si>
    <t>Intangible Assets</t>
  </si>
  <si>
    <t>Investment in Associate and Joint Ventures</t>
  </si>
  <si>
    <t>Other Investments</t>
  </si>
  <si>
    <t xml:space="preserve">     Inventories</t>
  </si>
  <si>
    <t>Current Liabilities</t>
  </si>
  <si>
    <t xml:space="preserve">     Taxation</t>
  </si>
  <si>
    <t>Share Capital</t>
  </si>
  <si>
    <t>Reserves</t>
  </si>
  <si>
    <t>Shareholders' Fund</t>
  </si>
  <si>
    <t>Minorities Interest</t>
  </si>
  <si>
    <t>Long Term Liabilities</t>
  </si>
  <si>
    <t xml:space="preserve">      Borrowings</t>
  </si>
  <si>
    <t xml:space="preserve">          -</t>
  </si>
  <si>
    <t>Changes in working capital</t>
  </si>
  <si>
    <t>Investing Activities</t>
  </si>
  <si>
    <t xml:space="preserve">     - Other investments</t>
  </si>
  <si>
    <t>Financing Activities</t>
  </si>
  <si>
    <t xml:space="preserve">     - Bank borrowings</t>
  </si>
  <si>
    <t>Net Change in Cash &amp; Cash Equivalents</t>
  </si>
  <si>
    <t xml:space="preserve">(The Condensed Consolidated Cash Flow Statements should be read in conjunction with the </t>
  </si>
  <si>
    <t xml:space="preserve">(The Condensed Consolidated Income Statements should be read in conjunction with the </t>
  </si>
  <si>
    <t xml:space="preserve">(The Condensed Consolidated Balance Sheets should be read in conjunction with the </t>
  </si>
  <si>
    <t xml:space="preserve">Movements </t>
  </si>
  <si>
    <t>during the</t>
  </si>
  <si>
    <t>period</t>
  </si>
  <si>
    <t>Reserve</t>
  </si>
  <si>
    <t xml:space="preserve">(The Condensed Consolidated Statements of Changes in Equity should be read in conjunction   </t>
  </si>
  <si>
    <t>As at</t>
  </si>
  <si>
    <t>Loss before taxation</t>
  </si>
  <si>
    <t xml:space="preserve">  </t>
  </si>
  <si>
    <t xml:space="preserve"> </t>
  </si>
  <si>
    <t xml:space="preserve">Quarter </t>
  </si>
  <si>
    <t>Bank overdrafts</t>
  </si>
  <si>
    <t>UNITED BINTANG BERHAD (44676-M)</t>
  </si>
  <si>
    <t>Earning per share (sen)</t>
  </si>
  <si>
    <t xml:space="preserve"> - Basic</t>
  </si>
  <si>
    <t xml:space="preserve"> -  Diluted</t>
  </si>
  <si>
    <t>Loss before changes in working capital</t>
  </si>
  <si>
    <t>Property</t>
  </si>
  <si>
    <t>revaluation</t>
  </si>
  <si>
    <t>reserve</t>
  </si>
  <si>
    <t>arising from</t>
  </si>
  <si>
    <t>consolidation</t>
  </si>
  <si>
    <t>Retained profit/</t>
  </si>
  <si>
    <t>(Accumulated</t>
  </si>
  <si>
    <t xml:space="preserve"> Capital</t>
  </si>
  <si>
    <t>Share</t>
  </si>
  <si>
    <t>Adjustments for non-cash flow:-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</si>
  <si>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</si>
  <si>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</si>
  <si>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</si>
  <si>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Net cash flows from operating activities</t>
  </si>
  <si>
    <t>Losses)</t>
  </si>
  <si>
    <t>31 Dec 2002</t>
  </si>
  <si>
    <t>31 March 2003</t>
  </si>
  <si>
    <t>At 1 January 2003</t>
  </si>
  <si>
    <t>At 31 March 2003</t>
  </si>
  <si>
    <t>Net Loss for the period</t>
  </si>
  <si>
    <t>Loss from Operations</t>
  </si>
  <si>
    <t>Loss after taxation</t>
  </si>
  <si>
    <t>Annual Financial Report for the year ended 31 December 2002)</t>
  </si>
  <si>
    <t>with the Annual Financial Report for the year ended 31 December 2002)</t>
  </si>
  <si>
    <t>Year</t>
  </si>
  <si>
    <t>Corresponding</t>
  </si>
  <si>
    <t>To Date</t>
  </si>
  <si>
    <t>Period</t>
  </si>
  <si>
    <t>End of</t>
  </si>
  <si>
    <t>Preceding</t>
  </si>
  <si>
    <t>Financial</t>
  </si>
  <si>
    <t>Year End</t>
  </si>
  <si>
    <t>As at end</t>
  </si>
  <si>
    <t xml:space="preserve">                -</t>
  </si>
  <si>
    <t xml:space="preserve">                     -</t>
  </si>
  <si>
    <t xml:space="preserve">                       -</t>
  </si>
  <si>
    <t>CONDENSED CONSOLIDATED BALANCE SHEET</t>
  </si>
  <si>
    <t>CONDENSED CONSOLIDATED CASH FLOW STATEMENT</t>
  </si>
  <si>
    <t>CONDENSED CONSOLIDATED STATEMENT OF CHANGES IN EQUITY</t>
  </si>
  <si>
    <t>CONDENSED CONSOLIDATED INCOME STATEMENT</t>
  </si>
  <si>
    <t xml:space="preserve">The Directors hereby announced the unaudited consolidated results for the first quarter ended </t>
  </si>
  <si>
    <t>Net tangible assets per share (RM)</t>
  </si>
  <si>
    <t xml:space="preserve">              -</t>
  </si>
  <si>
    <t xml:space="preserve">        -</t>
  </si>
  <si>
    <t xml:space="preserve">           -</t>
  </si>
  <si>
    <t xml:space="preserve">                 -</t>
  </si>
  <si>
    <t xml:space="preserve">                    -</t>
  </si>
  <si>
    <t xml:space="preserve">                  -</t>
  </si>
  <si>
    <t xml:space="preserve">      Deferred taxation</t>
  </si>
  <si>
    <t xml:space="preserve">     Cash &amp; Bank Balances</t>
  </si>
  <si>
    <t xml:space="preserve"> - as previously reported</t>
  </si>
  <si>
    <t xml:space="preserve"> - prior year adjustment *</t>
  </si>
  <si>
    <t xml:space="preserve"> -as restated</t>
  </si>
  <si>
    <t xml:space="preserve">  -</t>
  </si>
  <si>
    <t xml:space="preserve">     Short Term Borrowings</t>
  </si>
  <si>
    <t xml:space="preserve">     Trade &amp; Other Receivables</t>
  </si>
  <si>
    <t>Net Current Assets</t>
  </si>
  <si>
    <t>Cash and bank balances</t>
  </si>
  <si>
    <t xml:space="preserve">     Bank Overdrafts </t>
  </si>
  <si>
    <t xml:space="preserve">     Trade &amp; Other Payables</t>
  </si>
  <si>
    <t>* The prior year adjustment was made in respect of the adoption of MASB 25 "Income Taxes" as mentioned in  Note A1</t>
  </si>
  <si>
    <t>Cash &amp; Cash Equivalents at beginning of year</t>
  </si>
  <si>
    <t>Cash &amp; Cash Equivalents comprise the following balance sheet amounts:</t>
  </si>
  <si>
    <t>INTERIM REPORT FOR THE FIRST QUARTER ENDED 31 MARCH 2003</t>
  </si>
  <si>
    <t>(These figures have not been audited)</t>
  </si>
  <si>
    <t>Cash &amp; Cash Equivalents at end of year</t>
  </si>
  <si>
    <t>Short term deposit with licensed bank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</si>
</sst>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/mm"/>
    <numFmt numFmtId="166" formatCode="#,##0.0"/>
    <numFmt numFmtId="167" formatCode="0.0"/>
    <numFmt numFmtId="168" formatCode="0.000"/>
    <numFmt numFmtId="169" formatCode="#,##0.0000"/>
    <numFmt numFmtId="170" formatCode="#,##0.00000"/>
    <numFmt numFmtId="171" formatCode="0_);\(0\)"/>
    <numFmt numFmtId="172" formatCode="dd/mm/yyyy"/>
    <numFmt numFmtId="173" formatCode="mmmm/yy"/>
    <numFmt numFmtId="174" formatCode="d/mmm"/>
    <numFmt numFmtId="175" formatCode="d/mmm/yyyy"/>
    <numFmt numFmtId="176" formatCode="0.00_);\(0.00\)"/>
    <numFmt numFmtId="177" formatCode="#,##0.00;[Red]#,##0.00"/>
  </numFmts>
  <fonts count="2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21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b/>
      <u val="single"/>
      <sz val="12"/>
      <name val="Times New Roman"/>
      <family val="0"/>
    </font>
    <font>
      <sz val="12"/>
      <color indexed="21"/>
      <name val="Times New Roman"/>
      <family val="0"/>
    </font>
    <font>
      <b/>
      <u val="single"/>
      <sz val="12"/>
      <color indexed="21"/>
      <name val="Times New Roman"/>
      <family val="0"/>
    </font>
    <font>
      <u val="single"/>
      <sz val="12"/>
      <color indexed="21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0"/>
      <color indexed="21"/>
      <name val="Times New Roman"/>
      <family val="0"/>
    </font>
    <font>
      <sz val="11"/>
      <color indexed="2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58"/>
      <name val="Times New Roman"/>
      <family val="1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Alignment="1">
      <alignment/>
    </xf>
    <xf numFmtId="4" fontId="8" fillId="0" borderId="1" xfId="0" applyNumberFormat="1" applyFont="1" applyAlignment="1">
      <alignment/>
    </xf>
    <xf numFmtId="4" fontId="8" fillId="0" borderId="2" xfId="0" applyNumberFormat="1" applyFont="1" applyAlignment="1">
      <alignment/>
    </xf>
    <xf numFmtId="0" fontId="8" fillId="0" borderId="2" xfId="0" applyNumberFormat="1" applyFont="1" applyAlignment="1">
      <alignment/>
    </xf>
    <xf numFmtId="0" fontId="8" fillId="0" borderId="2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2" xfId="0" applyNumberFormat="1" applyFont="1" applyAlignment="1">
      <alignment/>
    </xf>
    <xf numFmtId="0" fontId="13" fillId="0" borderId="2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7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8" fillId="0" borderId="2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3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3" fontId="13" fillId="0" borderId="1" xfId="0" applyNumberFormat="1" applyFont="1" applyAlignment="1">
      <alignment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1" xfId="0" applyFont="1" applyAlignment="1">
      <alignment/>
    </xf>
    <xf numFmtId="164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0" fontId="18" fillId="0" borderId="1" xfId="0" applyNumberFormat="1" applyFont="1" applyAlignment="1">
      <alignment horizontal="center"/>
    </xf>
    <xf numFmtId="10" fontId="18" fillId="0" borderId="0" xfId="0" applyNumberFormat="1" applyFont="1" applyBorder="1" applyAlignment="1">
      <alignment horizontal="center"/>
    </xf>
    <xf numFmtId="164" fontId="18" fillId="0" borderId="1" xfId="0" applyNumberFormat="1" applyFont="1" applyAlignment="1">
      <alignment/>
    </xf>
    <xf numFmtId="164" fontId="18" fillId="0" borderId="0" xfId="0" applyNumberFormat="1" applyFont="1" applyAlignment="1">
      <alignment/>
    </xf>
    <xf numFmtId="10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" fontId="8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8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170" fontId="18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9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6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2" fillId="0" borderId="0" xfId="0" applyNumberFormat="1" applyFont="1" applyAlignment="1">
      <alignment horizontal="center"/>
    </xf>
    <xf numFmtId="37" fontId="22" fillId="0" borderId="5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37" fontId="12" fillId="0" borderId="4" xfId="0" applyNumberFormat="1" applyFont="1" applyBorder="1" applyAlignment="1">
      <alignment/>
    </xf>
    <xf numFmtId="37" fontId="12" fillId="0" borderId="7" xfId="0" applyNumberFormat="1" applyFont="1" applyBorder="1" applyAlignment="1">
      <alignment/>
    </xf>
    <xf numFmtId="37" fontId="12" fillId="0" borderId="8" xfId="0" applyNumberFormat="1" applyFont="1" applyBorder="1" applyAlignment="1">
      <alignment/>
    </xf>
    <xf numFmtId="37" fontId="12" fillId="0" borderId="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0" fillId="0" borderId="0" xfId="0" applyNumberFormat="1" applyAlignment="1">
      <alignment/>
    </xf>
    <xf numFmtId="15" fontId="12" fillId="0" borderId="0" xfId="0" applyNumberFormat="1" applyFont="1" applyAlignment="1">
      <alignment horizontal="center"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2" fillId="0" borderId="0" xfId="0" applyNumberFormat="1" applyFont="1" applyAlignment="1">
      <alignment horizontal="center"/>
    </xf>
    <xf numFmtId="37" fontId="12" fillId="0" borderId="11" xfId="0" applyNumberFormat="1" applyFont="1" applyBorder="1" applyAlignment="1">
      <alignment/>
    </xf>
    <xf numFmtId="37" fontId="0" fillId="0" borderId="0" xfId="0" applyNumberFormat="1" applyAlignment="1">
      <alignment horizontal="right"/>
    </xf>
    <xf numFmtId="37" fontId="12" fillId="0" borderId="0" xfId="0" applyNumberFormat="1" applyFont="1" applyBorder="1" applyAlignment="1">
      <alignment/>
    </xf>
    <xf numFmtId="0" fontId="22" fillId="0" borderId="0" xfId="0" applyNumberFormat="1" applyFont="1" applyAlignment="1" quotePrefix="1">
      <alignment horizontal="center"/>
    </xf>
    <xf numFmtId="16" fontId="2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 horizontal="right"/>
    </xf>
    <xf numFmtId="37" fontId="12" fillId="0" borderId="6" xfId="0" applyNumberFormat="1" applyFont="1" applyBorder="1" applyAlignment="1">
      <alignment/>
    </xf>
    <xf numFmtId="175" fontId="22" fillId="0" borderId="0" xfId="0" applyNumberFormat="1" applyFont="1" applyAlignment="1" quotePrefix="1">
      <alignment horizontal="center"/>
    </xf>
    <xf numFmtId="175" fontId="12" fillId="0" borderId="0" xfId="0" applyNumberFormat="1" applyFont="1" applyAlignment="1">
      <alignment horizontal="center"/>
    </xf>
    <xf numFmtId="37" fontId="12" fillId="0" borderId="12" xfId="0" applyNumberFormat="1" applyFont="1" applyBorder="1" applyAlignment="1">
      <alignment/>
    </xf>
    <xf numFmtId="39" fontId="12" fillId="0" borderId="0" xfId="0" applyNumberFormat="1" applyFont="1" applyBorder="1" applyAlignment="1">
      <alignment/>
    </xf>
    <xf numFmtId="39" fontId="12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9" fontId="12" fillId="0" borderId="5" xfId="0" applyNumberFormat="1" applyFont="1" applyBorder="1" applyAlignment="1">
      <alignment horizontal="right"/>
    </xf>
    <xf numFmtId="39" fontId="12" fillId="0" borderId="0" xfId="0" applyNumberFormat="1" applyFont="1" applyAlignment="1">
      <alignment horizontal="right"/>
    </xf>
    <xf numFmtId="37" fontId="12" fillId="0" borderId="5" xfId="0" applyNumberFormat="1" applyFont="1" applyBorder="1" applyAlignment="1">
      <alignment horizontal="center"/>
    </xf>
    <xf numFmtId="37" fontId="12" fillId="0" borderId="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8</xdr:row>
      <xdr:rowOff>19050</xdr:rowOff>
    </xdr:from>
    <xdr:to>
      <xdr:col>5</xdr:col>
      <xdr:colOff>647700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7353300" y="1704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666750</xdr:colOff>
      <xdr:row>7</xdr:row>
      <xdr:rowOff>190500</xdr:rowOff>
    </xdr:from>
    <xdr:to>
      <xdr:col>6</xdr:col>
      <xdr:colOff>666750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8562975" y="16764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647700</xdr:colOff>
      <xdr:row>19</xdr:row>
      <xdr:rowOff>190500</xdr:rowOff>
    </xdr:from>
    <xdr:to>
      <xdr:col>5</xdr:col>
      <xdr:colOff>647700</xdr:colOff>
      <xdr:row>22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7353300" y="40767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647700</xdr:colOff>
      <xdr:row>20</xdr:row>
      <xdr:rowOff>19050</xdr:rowOff>
    </xdr:from>
    <xdr:to>
      <xdr:col>6</xdr:col>
      <xdr:colOff>647700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543925" y="41052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34225" y="88868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647700</xdr:colOff>
      <xdr:row>44</xdr:row>
      <xdr:rowOff>0</xdr:rowOff>
    </xdr:from>
    <xdr:to>
      <xdr:col>6</xdr:col>
      <xdr:colOff>647700</xdr:colOff>
      <xdr:row>46</xdr:row>
      <xdr:rowOff>190500</xdr:rowOff>
    </xdr:to>
    <xdr:sp>
      <xdr:nvSpPr>
        <xdr:cNvPr id="6" name="Line 6"/>
        <xdr:cNvSpPr>
          <a:spLocks/>
        </xdr:cNvSpPr>
      </xdr:nvSpPr>
      <xdr:spPr>
        <a:xfrm>
          <a:off x="8543925" y="88868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666750</xdr:colOff>
      <xdr:row>31</xdr:row>
      <xdr:rowOff>190500</xdr:rowOff>
    </xdr:from>
    <xdr:to>
      <xdr:col>5</xdr:col>
      <xdr:colOff>666750</xdr:colOff>
      <xdr:row>34</xdr:row>
      <xdr:rowOff>161925</xdr:rowOff>
    </xdr:to>
    <xdr:sp>
      <xdr:nvSpPr>
        <xdr:cNvPr id="7" name="Line 9"/>
        <xdr:cNvSpPr>
          <a:spLocks/>
        </xdr:cNvSpPr>
      </xdr:nvSpPr>
      <xdr:spPr>
        <a:xfrm flipV="1">
          <a:off x="7372350" y="64770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647700</xdr:colOff>
      <xdr:row>32</xdr:row>
      <xdr:rowOff>19050</xdr:rowOff>
    </xdr:from>
    <xdr:to>
      <xdr:col>6</xdr:col>
      <xdr:colOff>647700</xdr:colOff>
      <xdr:row>35</xdr:row>
      <xdr:rowOff>0</xdr:rowOff>
    </xdr:to>
    <xdr:sp>
      <xdr:nvSpPr>
        <xdr:cNvPr id="8" name="Line 10"/>
        <xdr:cNvSpPr>
          <a:spLocks/>
        </xdr:cNvSpPr>
      </xdr:nvSpPr>
      <xdr:spPr>
        <a:xfrm>
          <a:off x="8543925" y="65055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1"/>
  <sheetViews>
    <sheetView showOutlineSymbols="0" view="pageBreakPreview" zoomScale="60" zoomScaleNormal="87" workbookViewId="0" topLeftCell="A1">
      <selection activeCell="B7" sqref="B7"/>
    </sheetView>
  </sheetViews>
  <sheetFormatPr defaultColWidth="9.00390625" defaultRowHeight="15.75"/>
  <cols>
    <col min="1" max="1" width="4.75390625" style="0" customWidth="1"/>
    <col min="2" max="2" width="36.875" style="0" customWidth="1"/>
    <col min="3" max="3" width="13.375" style="0" customWidth="1"/>
    <col min="4" max="4" width="16.25390625" style="0" customWidth="1"/>
    <col min="5" max="5" width="16.75390625" style="0" customWidth="1"/>
    <col min="6" max="6" width="15.625" style="0" customWidth="1"/>
    <col min="7" max="7" width="14.50390625" style="0" customWidth="1"/>
    <col min="8" max="8" width="12.75390625" style="0" customWidth="1"/>
    <col min="9" max="16384" width="9.75390625" style="0" customWidth="1"/>
  </cols>
  <sheetData>
    <row r="2" spans="1:7" ht="22.5">
      <c r="A2" s="18" t="s">
        <v>0</v>
      </c>
      <c r="B2" s="42"/>
      <c r="C2" s="42"/>
      <c r="D2" s="42"/>
      <c r="E2" s="42"/>
      <c r="F2" s="42"/>
      <c r="G2" s="42"/>
    </row>
    <row r="3" spans="1:7" ht="15.75">
      <c r="A3" s="42"/>
      <c r="B3" s="42"/>
      <c r="C3" s="42"/>
      <c r="D3" s="42"/>
      <c r="E3" s="42"/>
      <c r="F3" s="42"/>
      <c r="G3" s="42"/>
    </row>
    <row r="4" spans="1:7" ht="15.75">
      <c r="A4" s="43" t="s">
        <v>230</v>
      </c>
      <c r="B4" s="42"/>
      <c r="C4" s="42"/>
      <c r="D4" s="42"/>
      <c r="E4" s="42"/>
      <c r="F4" s="42"/>
      <c r="G4" s="42"/>
    </row>
    <row r="6" ht="15.75">
      <c r="C6" s="33"/>
    </row>
    <row r="7" spans="1:2" ht="15.75">
      <c r="A7" s="4" t="s">
        <v>1</v>
      </c>
      <c r="B7" s="1" t="s">
        <v>2</v>
      </c>
    </row>
    <row r="8" spans="4:5" ht="15.75">
      <c r="D8" s="44" t="s">
        <v>3</v>
      </c>
      <c r="E8" s="44" t="s">
        <v>196</v>
      </c>
    </row>
    <row r="9" spans="4:5" ht="15.75">
      <c r="D9" s="44" t="s">
        <v>4</v>
      </c>
      <c r="E9" s="44" t="s">
        <v>4</v>
      </c>
    </row>
    <row r="10" spans="4:5" ht="15.75">
      <c r="D10" s="44" t="s">
        <v>5</v>
      </c>
      <c r="E10" s="44" t="s">
        <v>5</v>
      </c>
    </row>
    <row r="11" spans="4:7" ht="15.75">
      <c r="D11" s="113" t="s">
        <v>277</v>
      </c>
      <c r="E11" s="113" t="s">
        <v>278</v>
      </c>
      <c r="F11" s="96"/>
      <c r="G11" s="96"/>
    </row>
    <row r="12" spans="4:7" ht="15.75">
      <c r="D12" s="112"/>
      <c r="E12" s="112"/>
      <c r="F12" s="105"/>
      <c r="G12" s="105"/>
    </row>
    <row r="13" spans="2:6" ht="15.75">
      <c r="B13" t="s">
        <v>6</v>
      </c>
      <c r="D13" s="108">
        <v>7.952</v>
      </c>
      <c r="E13" s="108">
        <v>7.578</v>
      </c>
      <c r="F13" s="78">
        <f>(+D13-E13)/E13</f>
        <v>0.049353391396146695</v>
      </c>
    </row>
    <row r="14" spans="4:7" ht="15.75">
      <c r="D14" s="74"/>
      <c r="E14" s="83"/>
      <c r="F14" s="69"/>
      <c r="G14" s="94"/>
    </row>
    <row r="15" spans="2:7" ht="15.75">
      <c r="B15" s="4" t="s">
        <v>7</v>
      </c>
      <c r="D15" s="80">
        <v>-1.288</v>
      </c>
      <c r="E15" s="80">
        <v>-1.305</v>
      </c>
      <c r="G15" s="78">
        <f>(+D15-E15)/-E15</f>
        <v>0.013026819923371574</v>
      </c>
    </row>
    <row r="16" spans="4:7" ht="15.75">
      <c r="D16" s="92"/>
      <c r="E16" s="91"/>
      <c r="F16" s="69"/>
      <c r="G16" s="95"/>
    </row>
    <row r="17" spans="2:7" ht="15.75">
      <c r="B17" s="4" t="s">
        <v>8</v>
      </c>
      <c r="D17" s="80">
        <v>-1.288</v>
      </c>
      <c r="E17" s="80">
        <v>-1.305</v>
      </c>
      <c r="G17" s="78">
        <f>(+D17-E17)/-E17</f>
        <v>0.013026819923371574</v>
      </c>
    </row>
    <row r="18" spans="4:7" ht="15.75">
      <c r="D18" s="24"/>
      <c r="E18" s="24"/>
      <c r="F18" s="24"/>
      <c r="G18" s="24"/>
    </row>
    <row r="19" spans="4:7" ht="15.75">
      <c r="D19" s="114"/>
      <c r="E19" s="114"/>
      <c r="F19" s="114"/>
      <c r="G19" s="114"/>
    </row>
    <row r="20" spans="3:7" ht="15.75">
      <c r="C20" s="44"/>
      <c r="D20" s="104" t="s">
        <v>9</v>
      </c>
      <c r="E20" s="104" t="s">
        <v>10</v>
      </c>
      <c r="F20" s="105"/>
      <c r="G20" s="105"/>
    </row>
    <row r="21" spans="3:7" ht="15.75">
      <c r="C21" s="44"/>
      <c r="D21" s="104" t="s">
        <v>4</v>
      </c>
      <c r="E21" s="104" t="s">
        <v>11</v>
      </c>
      <c r="F21" s="105"/>
      <c r="G21" s="105"/>
    </row>
    <row r="22" spans="3:7" ht="15.75">
      <c r="C22" s="104"/>
      <c r="D22" s="104" t="s">
        <v>5</v>
      </c>
      <c r="E22" s="104" t="s">
        <v>5</v>
      </c>
      <c r="F22" s="105"/>
      <c r="G22" s="105"/>
    </row>
    <row r="23" spans="3:7" ht="15.75">
      <c r="C23" s="112"/>
      <c r="D23" s="113" t="s">
        <v>279</v>
      </c>
      <c r="E23" s="113" t="s">
        <v>280</v>
      </c>
      <c r="F23" s="96"/>
      <c r="G23" s="96"/>
    </row>
    <row r="24" spans="3:7" ht="15.75">
      <c r="C24" s="112"/>
      <c r="D24" s="112"/>
      <c r="E24" s="112"/>
      <c r="F24" s="105"/>
      <c r="G24" s="105"/>
    </row>
    <row r="25" spans="2:7" ht="15.75">
      <c r="B25" t="s">
        <v>12</v>
      </c>
      <c r="D25" s="108">
        <v>7.351</v>
      </c>
      <c r="E25" s="108">
        <v>13.843</v>
      </c>
      <c r="F25" s="107"/>
      <c r="G25" s="78">
        <f>(+E25-D25)/E25</f>
        <v>0.4689734884056924</v>
      </c>
    </row>
    <row r="26" spans="4:7" ht="15.75">
      <c r="D26" s="106"/>
      <c r="E26" s="106"/>
      <c r="F26" s="107"/>
      <c r="G26" s="115"/>
    </row>
    <row r="27" spans="2:7" ht="15.75">
      <c r="B27" t="s">
        <v>13</v>
      </c>
      <c r="D27" s="108">
        <v>1.381</v>
      </c>
      <c r="E27" s="108">
        <v>1.776</v>
      </c>
      <c r="F27" s="94"/>
      <c r="G27" s="78">
        <f>(+E27-D27)/E27</f>
        <v>0.22240990990990991</v>
      </c>
    </row>
    <row r="28" spans="4:7" ht="15.75">
      <c r="D28" s="106"/>
      <c r="E28" s="106"/>
      <c r="F28" s="107"/>
      <c r="G28" s="115"/>
    </row>
    <row r="29" spans="2:7" ht="15.75">
      <c r="B29" t="s">
        <v>6</v>
      </c>
      <c r="D29" s="108">
        <v>7.952</v>
      </c>
      <c r="E29" s="108">
        <v>14.1</v>
      </c>
      <c r="F29" s="107"/>
      <c r="G29" s="78">
        <f>(+E29-D29)/E29</f>
        <v>0.4360283687943262</v>
      </c>
    </row>
    <row r="30" spans="4:7" ht="15.75">
      <c r="D30" s="105"/>
      <c r="E30" s="105"/>
      <c r="F30" s="111"/>
      <c r="G30" s="111"/>
    </row>
    <row r="31" spans="4:7" ht="15.75">
      <c r="D31" s="105"/>
      <c r="E31" s="105"/>
      <c r="F31" s="111"/>
      <c r="G31" s="111"/>
    </row>
    <row r="32" spans="4:7" ht="15.75">
      <c r="D32" s="104" t="s">
        <v>9</v>
      </c>
      <c r="E32" s="104" t="s">
        <v>196</v>
      </c>
      <c r="F32" s="111"/>
      <c r="G32" s="111"/>
    </row>
    <row r="33" spans="4:7" ht="15.75">
      <c r="D33" s="104" t="s">
        <v>4</v>
      </c>
      <c r="E33" s="104" t="s">
        <v>4</v>
      </c>
      <c r="F33" s="105"/>
      <c r="G33" s="105"/>
    </row>
    <row r="34" spans="4:7" ht="15.75">
      <c r="D34" s="104" t="s">
        <v>5</v>
      </c>
      <c r="E34" s="104" t="s">
        <v>5</v>
      </c>
      <c r="F34" s="105"/>
      <c r="G34" s="105"/>
    </row>
    <row r="35" spans="4:7" ht="15.75">
      <c r="D35" s="113" t="s">
        <v>279</v>
      </c>
      <c r="E35" s="113" t="s">
        <v>278</v>
      </c>
      <c r="F35" s="96"/>
      <c r="G35" s="96"/>
    </row>
    <row r="36" spans="4:7" ht="15.75">
      <c r="D36" s="105"/>
      <c r="E36" s="105"/>
      <c r="F36" s="111"/>
      <c r="G36" s="111"/>
    </row>
    <row r="37" spans="2:7" ht="15.75">
      <c r="B37" t="s">
        <v>12</v>
      </c>
      <c r="D37" s="116">
        <v>7351</v>
      </c>
      <c r="E37" s="116">
        <v>7454</v>
      </c>
      <c r="F37" s="111"/>
      <c r="G37" s="117">
        <v>0.0138</v>
      </c>
    </row>
    <row r="38" spans="4:7" ht="15.75">
      <c r="D38" s="105"/>
      <c r="E38" s="105"/>
      <c r="F38" s="111"/>
      <c r="G38" s="111"/>
    </row>
    <row r="39" spans="2:7" ht="15.75">
      <c r="B39" t="s">
        <v>13</v>
      </c>
      <c r="D39" s="116">
        <v>1539</v>
      </c>
      <c r="E39" s="105">
        <v>624</v>
      </c>
      <c r="F39" s="117">
        <v>1.4663</v>
      </c>
      <c r="G39" s="111"/>
    </row>
    <row r="40" spans="4:7" ht="15.75">
      <c r="D40" s="105"/>
      <c r="E40" s="105"/>
      <c r="F40" s="111"/>
      <c r="G40" s="111"/>
    </row>
    <row r="41" spans="2:7" ht="15.75">
      <c r="B41" t="s">
        <v>6</v>
      </c>
      <c r="D41" s="116">
        <v>7952</v>
      </c>
      <c r="E41" s="116">
        <v>7578</v>
      </c>
      <c r="F41" s="117">
        <v>0.0494</v>
      </c>
      <c r="G41" s="111"/>
    </row>
    <row r="42" spans="4:7" ht="15.75">
      <c r="D42" s="116"/>
      <c r="E42" s="116"/>
      <c r="F42" s="117"/>
      <c r="G42" s="111"/>
    </row>
    <row r="43" spans="4:7" ht="15.75">
      <c r="D43" s="116"/>
      <c r="E43" s="116"/>
      <c r="F43" s="117"/>
      <c r="G43" s="111"/>
    </row>
    <row r="44" spans="6:7" ht="15.75">
      <c r="F44" s="47"/>
      <c r="G44" s="47"/>
    </row>
    <row r="45" spans="4:5" ht="15.75">
      <c r="D45" s="44" t="s">
        <v>14</v>
      </c>
      <c r="E45" s="44" t="s">
        <v>15</v>
      </c>
    </row>
    <row r="46" spans="4:5" ht="15.75">
      <c r="D46" s="44" t="s">
        <v>5</v>
      </c>
      <c r="E46" s="44" t="s">
        <v>5</v>
      </c>
    </row>
    <row r="47" spans="4:5" ht="15.75">
      <c r="D47" s="109" t="s">
        <v>281</v>
      </c>
      <c r="E47" s="109" t="s">
        <v>282</v>
      </c>
    </row>
    <row r="48" spans="2:7" ht="15.75">
      <c r="B48" t="s">
        <v>6</v>
      </c>
      <c r="D48" s="79">
        <v>15.531</v>
      </c>
      <c r="E48" s="79">
        <v>25.932</v>
      </c>
      <c r="F48" s="73"/>
      <c r="G48" s="77">
        <f>(+E48-D48)/E48</f>
        <v>0.4010874595094863</v>
      </c>
    </row>
    <row r="49" spans="4:7" ht="15.75">
      <c r="D49" s="74"/>
      <c r="E49" s="74"/>
      <c r="F49" s="69"/>
      <c r="G49" s="70"/>
    </row>
    <row r="50" spans="2:7" ht="15.75">
      <c r="B50" s="4" t="s">
        <v>7</v>
      </c>
      <c r="D50" s="80">
        <v>-2.593</v>
      </c>
      <c r="E50" s="80">
        <v>-3.235</v>
      </c>
      <c r="F50" s="81"/>
      <c r="G50" s="93">
        <v>0.1985</v>
      </c>
    </row>
    <row r="51" spans="4:7" ht="15.75">
      <c r="D51" s="74"/>
      <c r="E51" s="74"/>
      <c r="F51" s="69"/>
      <c r="G51" s="69"/>
    </row>
    <row r="52" spans="2:7" ht="15.75">
      <c r="B52" s="4" t="s">
        <v>8</v>
      </c>
      <c r="D52" s="82">
        <v>-2.593</v>
      </c>
      <c r="E52" s="82">
        <v>-3.235</v>
      </c>
      <c r="F52" s="81"/>
      <c r="G52" s="93">
        <v>0.1985</v>
      </c>
    </row>
    <row r="55" spans="4:7" ht="15.75">
      <c r="D55" s="48" t="s">
        <v>16</v>
      </c>
      <c r="E55" s="48"/>
      <c r="F55" s="48" t="s">
        <v>17</v>
      </c>
      <c r="G55" s="42"/>
    </row>
    <row r="56" spans="4:7" ht="15.75">
      <c r="D56" s="19" t="s">
        <v>18</v>
      </c>
      <c r="E56" s="19" t="s">
        <v>19</v>
      </c>
      <c r="F56" s="19" t="s">
        <v>20</v>
      </c>
      <c r="G56" s="19" t="s">
        <v>19</v>
      </c>
    </row>
    <row r="57" spans="4:7" ht="15.75">
      <c r="D57" s="19" t="s">
        <v>21</v>
      </c>
      <c r="E57" s="19" t="s">
        <v>22</v>
      </c>
      <c r="F57" s="19" t="s">
        <v>21</v>
      </c>
      <c r="G57" s="19" t="s">
        <v>22</v>
      </c>
    </row>
    <row r="58" spans="4:7" ht="15.75">
      <c r="D58" s="19" t="s">
        <v>23</v>
      </c>
      <c r="E58" s="19" t="s">
        <v>23</v>
      </c>
      <c r="F58" s="19" t="s">
        <v>24</v>
      </c>
      <c r="G58" s="19" t="s">
        <v>25</v>
      </c>
    </row>
    <row r="59" spans="4:7" ht="15.75">
      <c r="D59" s="20" t="s">
        <v>279</v>
      </c>
      <c r="E59" s="20" t="s">
        <v>283</v>
      </c>
      <c r="F59" s="20" t="s">
        <v>281</v>
      </c>
      <c r="G59" s="20" t="s">
        <v>284</v>
      </c>
    </row>
    <row r="60" spans="2:7" ht="15.75">
      <c r="B60" s="3" t="s">
        <v>26</v>
      </c>
      <c r="D60" s="19" t="s">
        <v>27</v>
      </c>
      <c r="E60" s="19" t="s">
        <v>27</v>
      </c>
      <c r="F60" s="19" t="s">
        <v>27</v>
      </c>
      <c r="G60" s="19" t="s">
        <v>27</v>
      </c>
    </row>
    <row r="61" spans="4:7" ht="15.75">
      <c r="D61" s="30"/>
      <c r="E61" s="30"/>
      <c r="F61" s="29"/>
      <c r="G61" s="30"/>
    </row>
    <row r="62" spans="1:2" ht="15.75">
      <c r="A62" s="4" t="s">
        <v>28</v>
      </c>
      <c r="B62" s="2" t="s">
        <v>29</v>
      </c>
    </row>
    <row r="63" spans="4:7" ht="15.75">
      <c r="D63" s="44" t="s">
        <v>30</v>
      </c>
      <c r="E63" s="44" t="s">
        <v>30</v>
      </c>
      <c r="F63" s="44" t="s">
        <v>30</v>
      </c>
      <c r="G63" s="44" t="s">
        <v>30</v>
      </c>
    </row>
    <row r="65" spans="2:7" ht="15.75">
      <c r="B65" t="s">
        <v>31</v>
      </c>
      <c r="D65" s="29">
        <v>0</v>
      </c>
      <c r="E65" s="29">
        <v>0</v>
      </c>
      <c r="F65" s="29">
        <v>0</v>
      </c>
      <c r="G65" s="29">
        <v>0</v>
      </c>
    </row>
    <row r="66" spans="4:7" ht="15.75">
      <c r="D66" s="31"/>
      <c r="E66" s="31"/>
      <c r="F66" s="31"/>
      <c r="G66" s="31"/>
    </row>
    <row r="68" spans="1:2" ht="15.75">
      <c r="A68" s="4" t="s">
        <v>32</v>
      </c>
      <c r="B68" s="2" t="s">
        <v>33</v>
      </c>
    </row>
    <row r="70" spans="2:7" ht="15.75">
      <c r="B70" t="s">
        <v>34</v>
      </c>
      <c r="D70" s="83">
        <v>0</v>
      </c>
      <c r="E70" s="83">
        <v>7</v>
      </c>
      <c r="F70" s="83">
        <v>3</v>
      </c>
      <c r="G70" s="83">
        <v>9</v>
      </c>
    </row>
    <row r="71" spans="2:7" ht="15.75">
      <c r="B71" t="s">
        <v>35</v>
      </c>
      <c r="D71" s="83">
        <v>0</v>
      </c>
      <c r="E71" s="83">
        <v>3</v>
      </c>
      <c r="F71" s="83">
        <v>0</v>
      </c>
      <c r="G71" s="83">
        <v>8</v>
      </c>
    </row>
    <row r="72" spans="2:7" ht="15.75">
      <c r="B72" t="s">
        <v>36</v>
      </c>
      <c r="D72" s="83">
        <v>0</v>
      </c>
      <c r="E72" s="83">
        <v>0</v>
      </c>
      <c r="F72" s="83">
        <v>0</v>
      </c>
      <c r="G72" s="83">
        <v>0</v>
      </c>
    </row>
    <row r="73" spans="2:7" ht="15.75">
      <c r="B73" t="s">
        <v>37</v>
      </c>
      <c r="D73" s="83">
        <v>0</v>
      </c>
      <c r="E73" s="83">
        <v>1</v>
      </c>
      <c r="F73" s="83">
        <v>0</v>
      </c>
      <c r="G73" s="83">
        <v>1</v>
      </c>
    </row>
    <row r="74" spans="2:7" ht="15.75">
      <c r="B74" t="s">
        <v>38</v>
      </c>
      <c r="D74" s="83">
        <v>20</v>
      </c>
      <c r="E74" s="83">
        <v>23</v>
      </c>
      <c r="F74" s="83">
        <v>22</v>
      </c>
      <c r="G74" s="83">
        <v>23</v>
      </c>
    </row>
    <row r="75" spans="2:7" ht="15.75">
      <c r="B75" t="s">
        <v>231</v>
      </c>
      <c r="D75" s="83">
        <v>0</v>
      </c>
      <c r="E75" s="83">
        <v>0</v>
      </c>
      <c r="F75" s="83">
        <v>11</v>
      </c>
      <c r="G75" s="83">
        <v>0</v>
      </c>
    </row>
    <row r="76" spans="2:7" ht="15.75">
      <c r="B76" t="s">
        <v>39</v>
      </c>
      <c r="D76" s="83">
        <v>0</v>
      </c>
      <c r="E76" s="83">
        <v>7</v>
      </c>
      <c r="F76" s="83">
        <v>0</v>
      </c>
      <c r="G76" s="83">
        <v>7</v>
      </c>
    </row>
    <row r="77" spans="2:7" ht="15.75">
      <c r="B77" t="s">
        <v>40</v>
      </c>
      <c r="D77" s="83">
        <v>0</v>
      </c>
      <c r="E77" s="83">
        <v>0</v>
      </c>
      <c r="F77" s="83">
        <v>0</v>
      </c>
      <c r="G77" s="83">
        <v>0</v>
      </c>
    </row>
    <row r="78" spans="2:7" ht="15.75">
      <c r="B78" t="s">
        <v>41</v>
      </c>
      <c r="D78" s="83">
        <v>1</v>
      </c>
      <c r="E78" s="83">
        <v>-193</v>
      </c>
      <c r="F78" s="83">
        <v>0</v>
      </c>
      <c r="G78" s="83">
        <v>-483</v>
      </c>
    </row>
    <row r="79" spans="2:7" ht="15.75">
      <c r="B79" s="4" t="s">
        <v>42</v>
      </c>
      <c r="D79" s="83">
        <v>5</v>
      </c>
      <c r="E79" s="83">
        <v>2</v>
      </c>
      <c r="F79" s="83">
        <v>75</v>
      </c>
      <c r="G79" s="83">
        <v>34</v>
      </c>
    </row>
    <row r="80" spans="2:7" ht="15.75">
      <c r="B80" t="s">
        <v>43</v>
      </c>
      <c r="D80" s="83">
        <v>0</v>
      </c>
      <c r="E80" s="83">
        <v>31</v>
      </c>
      <c r="F80" s="83">
        <v>3</v>
      </c>
      <c r="G80" s="83">
        <v>61</v>
      </c>
    </row>
    <row r="81" spans="2:7" ht="15.75">
      <c r="B81" t="s">
        <v>175</v>
      </c>
      <c r="D81" s="83">
        <v>39</v>
      </c>
      <c r="E81" s="83">
        <v>0</v>
      </c>
      <c r="F81" s="83">
        <v>78</v>
      </c>
      <c r="G81" s="83">
        <v>0</v>
      </c>
    </row>
    <row r="82" spans="2:7" ht="15.75">
      <c r="B82" s="4" t="s">
        <v>176</v>
      </c>
      <c r="D82" s="83">
        <v>316</v>
      </c>
      <c r="E82" s="83">
        <v>0</v>
      </c>
      <c r="F82" s="83">
        <v>676</v>
      </c>
      <c r="G82" s="83">
        <v>0</v>
      </c>
    </row>
    <row r="83" spans="2:7" ht="15.75">
      <c r="B83" t="s">
        <v>44</v>
      </c>
      <c r="D83" s="83">
        <v>0</v>
      </c>
      <c r="E83" s="83">
        <v>55</v>
      </c>
      <c r="F83" s="83">
        <v>18</v>
      </c>
      <c r="G83" s="83">
        <v>55</v>
      </c>
    </row>
    <row r="84" spans="2:7" ht="15.75">
      <c r="B84" t="s">
        <v>45</v>
      </c>
      <c r="D84" s="83">
        <v>0</v>
      </c>
      <c r="E84" s="83">
        <v>0</v>
      </c>
      <c r="F84" s="83">
        <v>0</v>
      </c>
      <c r="G84" s="83">
        <v>0</v>
      </c>
    </row>
    <row r="85" spans="2:7" ht="15.75">
      <c r="B85" t="s">
        <v>46</v>
      </c>
      <c r="D85" s="83">
        <v>0</v>
      </c>
      <c r="E85" s="83">
        <v>0</v>
      </c>
      <c r="F85" s="83">
        <v>0</v>
      </c>
      <c r="G85" s="83">
        <v>0</v>
      </c>
    </row>
    <row r="86" spans="2:7" ht="15.75">
      <c r="B86" t="s">
        <v>47</v>
      </c>
      <c r="D86" s="83">
        <v>33</v>
      </c>
      <c r="E86" s="83">
        <v>3</v>
      </c>
      <c r="F86" s="83">
        <v>36</v>
      </c>
      <c r="G86" s="83">
        <v>6</v>
      </c>
    </row>
    <row r="87" spans="2:7" ht="15.75">
      <c r="B87" t="s">
        <v>268</v>
      </c>
      <c r="D87" s="83">
        <v>0</v>
      </c>
      <c r="E87" s="83">
        <v>2</v>
      </c>
      <c r="F87" s="83">
        <v>0</v>
      </c>
      <c r="G87" s="83">
        <v>2</v>
      </c>
    </row>
    <row r="88" spans="2:7" ht="15.75">
      <c r="B88" t="s">
        <v>267</v>
      </c>
      <c r="D88" s="83">
        <v>200</v>
      </c>
      <c r="E88" s="83">
        <v>0</v>
      </c>
      <c r="F88" s="83">
        <v>200</v>
      </c>
      <c r="G88" s="83">
        <v>0</v>
      </c>
    </row>
    <row r="89" spans="2:7" ht="15.75">
      <c r="B89" t="s">
        <v>48</v>
      </c>
      <c r="D89" s="83">
        <v>0</v>
      </c>
      <c r="E89" s="83">
        <v>0</v>
      </c>
      <c r="F89" s="83">
        <v>0</v>
      </c>
      <c r="G89" s="83">
        <v>0</v>
      </c>
    </row>
    <row r="90" spans="2:7" ht="15.75">
      <c r="B90" t="s">
        <v>31</v>
      </c>
      <c r="D90" s="7">
        <f>SUM(D67:D89)</f>
        <v>614</v>
      </c>
      <c r="E90" s="7">
        <f>SUM(E67:E89)</f>
        <v>-59</v>
      </c>
      <c r="F90" s="7">
        <f>SUM(F67:F89)</f>
        <v>1122</v>
      </c>
      <c r="G90" s="7">
        <f>SUM(G67:G89)</f>
        <v>-277</v>
      </c>
    </row>
    <row r="91" spans="1:9" ht="15.75">
      <c r="A91" s="28"/>
      <c r="B91" s="28"/>
      <c r="C91" s="28"/>
      <c r="D91" s="22"/>
      <c r="E91" s="22"/>
      <c r="F91" s="21"/>
      <c r="G91" s="21"/>
      <c r="H91" s="28"/>
      <c r="I91" s="28"/>
    </row>
    <row r="92" spans="4:7" ht="15.75">
      <c r="D92" s="24"/>
      <c r="E92" s="24"/>
      <c r="F92" s="23"/>
      <c r="G92" s="24"/>
    </row>
    <row r="93" spans="1:7" ht="15.75">
      <c r="A93" s="4" t="s">
        <v>49</v>
      </c>
      <c r="B93" s="2" t="s">
        <v>50</v>
      </c>
      <c r="D93" s="24"/>
      <c r="E93" s="24"/>
      <c r="F93" s="23"/>
      <c r="G93" s="23"/>
    </row>
    <row r="94" spans="4:7" ht="15.75">
      <c r="D94" s="24"/>
      <c r="E94" s="24"/>
      <c r="F94" s="23"/>
      <c r="G94" s="23"/>
    </row>
    <row r="95" spans="2:7" ht="15.75">
      <c r="B95" t="s">
        <v>51</v>
      </c>
      <c r="D95" s="71">
        <v>106</v>
      </c>
      <c r="E95" s="71">
        <v>199</v>
      </c>
      <c r="F95" s="83">
        <v>252</v>
      </c>
      <c r="G95" s="71">
        <v>385</v>
      </c>
    </row>
    <row r="96" spans="2:7" ht="15.75">
      <c r="B96" t="s">
        <v>52</v>
      </c>
      <c r="D96" s="71">
        <f>34-29</f>
        <v>5</v>
      </c>
      <c r="E96" s="71">
        <v>9</v>
      </c>
      <c r="F96" s="71">
        <v>10</v>
      </c>
      <c r="G96" s="71">
        <v>18</v>
      </c>
    </row>
    <row r="97" spans="2:7" ht="15.75">
      <c r="B97" t="s">
        <v>53</v>
      </c>
      <c r="D97" s="71">
        <v>308</v>
      </c>
      <c r="E97" s="71">
        <v>115</v>
      </c>
      <c r="F97" s="71">
        <v>592</v>
      </c>
      <c r="G97" s="71">
        <v>230</v>
      </c>
    </row>
    <row r="98" spans="2:7" ht="15.75">
      <c r="B98" t="s">
        <v>54</v>
      </c>
      <c r="D98" s="71">
        <v>37</v>
      </c>
      <c r="E98" s="83">
        <v>371</v>
      </c>
      <c r="F98" s="71">
        <v>300</v>
      </c>
      <c r="G98" s="71">
        <v>758</v>
      </c>
    </row>
    <row r="99" spans="2:7" ht="15.75">
      <c r="B99" t="s">
        <v>177</v>
      </c>
      <c r="D99" s="71">
        <v>224</v>
      </c>
      <c r="E99" s="71">
        <v>0</v>
      </c>
      <c r="F99" s="71">
        <v>276</v>
      </c>
      <c r="G99" s="71">
        <v>0</v>
      </c>
    </row>
    <row r="100" spans="2:7" ht="15.75">
      <c r="B100" t="s">
        <v>55</v>
      </c>
      <c r="D100" s="71">
        <v>2</v>
      </c>
      <c r="E100" s="71">
        <v>22</v>
      </c>
      <c r="F100" s="71">
        <v>16</v>
      </c>
      <c r="G100" s="71">
        <v>22</v>
      </c>
    </row>
    <row r="101" spans="2:7" ht="15.75">
      <c r="B101" t="s">
        <v>56</v>
      </c>
      <c r="D101" s="71">
        <v>0</v>
      </c>
      <c r="E101" s="71">
        <v>1</v>
      </c>
      <c r="F101" s="71">
        <v>0</v>
      </c>
      <c r="G101" s="71">
        <v>1</v>
      </c>
    </row>
    <row r="102" spans="2:7" ht="15.75">
      <c r="B102" t="s">
        <v>57</v>
      </c>
      <c r="D102" s="71">
        <v>38</v>
      </c>
      <c r="E102" s="71">
        <v>20</v>
      </c>
      <c r="F102" s="71">
        <v>84</v>
      </c>
      <c r="G102" s="71">
        <v>99</v>
      </c>
    </row>
    <row r="103" spans="2:7" ht="15.75">
      <c r="B103" t="s">
        <v>58</v>
      </c>
      <c r="D103" s="71">
        <f>4-4</f>
        <v>0</v>
      </c>
      <c r="E103" s="71">
        <v>2</v>
      </c>
      <c r="F103" s="71">
        <v>0</v>
      </c>
      <c r="G103" s="71">
        <v>3</v>
      </c>
    </row>
    <row r="104" spans="2:7" ht="15.75">
      <c r="B104" t="s">
        <v>59</v>
      </c>
      <c r="D104" s="71">
        <v>7</v>
      </c>
      <c r="E104" s="71">
        <v>6</v>
      </c>
      <c r="F104" s="71">
        <v>14</v>
      </c>
      <c r="G104" s="83">
        <v>13</v>
      </c>
    </row>
    <row r="105" spans="2:7" ht="15.75">
      <c r="B105" t="s">
        <v>60</v>
      </c>
      <c r="D105" s="71">
        <v>0</v>
      </c>
      <c r="E105" s="71">
        <f>0-0</f>
        <v>0</v>
      </c>
      <c r="F105" s="71">
        <v>0</v>
      </c>
      <c r="G105" s="71">
        <v>0</v>
      </c>
    </row>
    <row r="106" spans="2:7" ht="15.75">
      <c r="B106" t="s">
        <v>61</v>
      </c>
      <c r="D106" s="71">
        <v>0</v>
      </c>
      <c r="E106" s="71">
        <v>1</v>
      </c>
      <c r="F106" s="71">
        <v>0</v>
      </c>
      <c r="G106" s="71">
        <v>1</v>
      </c>
    </row>
    <row r="107" spans="2:7" ht="15.75">
      <c r="B107" t="s">
        <v>62</v>
      </c>
      <c r="D107" s="71">
        <v>0</v>
      </c>
      <c r="E107" s="71">
        <f>0-0</f>
        <v>0</v>
      </c>
      <c r="F107" s="71">
        <v>0</v>
      </c>
      <c r="G107" s="71">
        <v>0</v>
      </c>
    </row>
    <row r="108" spans="2:7" ht="15.75">
      <c r="B108" t="s">
        <v>31</v>
      </c>
      <c r="D108" s="7">
        <f>SUM(D95:D107)</f>
        <v>727</v>
      </c>
      <c r="E108" s="7">
        <f>SUM(E95:E107)</f>
        <v>746</v>
      </c>
      <c r="F108" s="7">
        <f>SUM(F95:F107)</f>
        <v>1544</v>
      </c>
      <c r="G108" s="7">
        <f>SUM(G95:G107)</f>
        <v>1530</v>
      </c>
    </row>
    <row r="109" spans="4:7" ht="15.75">
      <c r="D109" s="11"/>
      <c r="E109" s="11"/>
      <c r="F109" s="10"/>
      <c r="G109" s="10"/>
    </row>
    <row r="111" spans="1:2" ht="15.75">
      <c r="A111" s="4" t="s">
        <v>63</v>
      </c>
      <c r="B111" s="2" t="s">
        <v>64</v>
      </c>
    </row>
    <row r="113" spans="4:5" ht="15.75">
      <c r="D113" s="44" t="s">
        <v>65</v>
      </c>
      <c r="E113" s="44" t="s">
        <v>66</v>
      </c>
    </row>
    <row r="114" spans="4:5" ht="15.75">
      <c r="D114" s="49" t="s">
        <v>4</v>
      </c>
      <c r="E114" s="49" t="s">
        <v>67</v>
      </c>
    </row>
    <row r="115" spans="4:5" ht="15.75">
      <c r="D115" s="109" t="s">
        <v>286</v>
      </c>
      <c r="E115" s="109" t="s">
        <v>287</v>
      </c>
    </row>
    <row r="116" spans="4:5" ht="15.75">
      <c r="D116" s="44" t="s">
        <v>27</v>
      </c>
      <c r="E116" s="44" t="s">
        <v>27</v>
      </c>
    </row>
    <row r="118" spans="1:5" ht="15.75">
      <c r="A118" s="50" t="s">
        <v>68</v>
      </c>
      <c r="B118" t="s">
        <v>69</v>
      </c>
      <c r="D118" s="71">
        <v>10135</v>
      </c>
      <c r="E118" s="71">
        <v>12727</v>
      </c>
    </row>
    <row r="119" spans="1:5" ht="15.75">
      <c r="A119" s="50" t="s">
        <v>70</v>
      </c>
      <c r="B119" t="s">
        <v>71</v>
      </c>
      <c r="D119" s="71">
        <v>18000</v>
      </c>
      <c r="E119" s="71">
        <v>18000</v>
      </c>
    </row>
    <row r="120" spans="1:5" ht="15.75">
      <c r="A120" s="50" t="s">
        <v>72</v>
      </c>
      <c r="B120" t="s">
        <v>73</v>
      </c>
      <c r="D120" s="75">
        <f>D118/D119</f>
        <v>0.5630555555555555</v>
      </c>
      <c r="E120" s="75">
        <f>E118/E119</f>
        <v>0.7070555555555555</v>
      </c>
    </row>
    <row r="123" spans="1:2" ht="15.75">
      <c r="A123" s="4" t="s">
        <v>74</v>
      </c>
      <c r="B123" t="s">
        <v>75</v>
      </c>
    </row>
    <row r="125" spans="1:2" ht="15.75">
      <c r="A125" s="50" t="s">
        <v>76</v>
      </c>
      <c r="B125" t="s">
        <v>77</v>
      </c>
    </row>
    <row r="126" spans="4:6" ht="15.75">
      <c r="D126" s="47"/>
      <c r="E126" s="47"/>
      <c r="F126" s="44" t="s">
        <v>78</v>
      </c>
    </row>
    <row r="127" spans="4:6" ht="15.75">
      <c r="D127" s="47"/>
      <c r="E127" s="44" t="s">
        <v>79</v>
      </c>
      <c r="F127" s="44" t="s">
        <v>80</v>
      </c>
    </row>
    <row r="128" spans="2:6" ht="15.75">
      <c r="B128" s="3" t="s">
        <v>81</v>
      </c>
      <c r="D128" s="49" t="s">
        <v>82</v>
      </c>
      <c r="E128" s="49" t="s">
        <v>83</v>
      </c>
      <c r="F128" s="49" t="s">
        <v>83</v>
      </c>
    </row>
    <row r="130" spans="2:6" ht="15.75">
      <c r="B130" t="s">
        <v>30</v>
      </c>
      <c r="D130" s="44" t="s">
        <v>30</v>
      </c>
      <c r="E130" s="44" t="s">
        <v>30</v>
      </c>
      <c r="F130" s="44" t="s">
        <v>30</v>
      </c>
    </row>
    <row r="132" spans="1:2" ht="15.75">
      <c r="A132" s="50" t="s">
        <v>84</v>
      </c>
      <c r="B132" t="s">
        <v>85</v>
      </c>
    </row>
    <row r="133" spans="4:6" ht="15.75">
      <c r="D133" s="47"/>
      <c r="E133" s="47"/>
      <c r="F133" s="44" t="s">
        <v>78</v>
      </c>
    </row>
    <row r="134" spans="4:6" ht="15.75">
      <c r="D134" s="47"/>
      <c r="E134" s="44" t="s">
        <v>79</v>
      </c>
      <c r="F134" s="44" t="s">
        <v>80</v>
      </c>
    </row>
    <row r="135" spans="2:6" ht="15.75">
      <c r="B135" s="3" t="s">
        <v>81</v>
      </c>
      <c r="D135" s="49" t="s">
        <v>82</v>
      </c>
      <c r="E135" s="49" t="s">
        <v>83</v>
      </c>
      <c r="F135" s="49" t="s">
        <v>83</v>
      </c>
    </row>
    <row r="137" spans="2:6" ht="15.75">
      <c r="B137" t="s">
        <v>30</v>
      </c>
      <c r="D137" s="44" t="s">
        <v>30</v>
      </c>
      <c r="E137" s="44" t="s">
        <v>30</v>
      </c>
      <c r="F137" s="44" t="s">
        <v>30</v>
      </c>
    </row>
    <row r="139" spans="1:2" ht="15.75">
      <c r="A139" s="50" t="s">
        <v>86</v>
      </c>
      <c r="B139" t="s">
        <v>87</v>
      </c>
    </row>
    <row r="140" spans="4:8" ht="15.75">
      <c r="D140" s="47"/>
      <c r="E140" s="44" t="s">
        <v>78</v>
      </c>
      <c r="F140" s="44" t="s">
        <v>88</v>
      </c>
      <c r="G140" s="44" t="s">
        <v>89</v>
      </c>
      <c r="H140" s="44" t="s">
        <v>90</v>
      </c>
    </row>
    <row r="141" spans="4:8" ht="15.75">
      <c r="D141" s="47"/>
      <c r="E141" s="44" t="s">
        <v>80</v>
      </c>
      <c r="F141" s="44" t="s">
        <v>91</v>
      </c>
      <c r="G141" s="44" t="s">
        <v>92</v>
      </c>
      <c r="H141" s="44" t="s">
        <v>93</v>
      </c>
    </row>
    <row r="142" spans="2:8" ht="15.75">
      <c r="B142" s="3" t="s">
        <v>81</v>
      </c>
      <c r="D142" s="49" t="s">
        <v>82</v>
      </c>
      <c r="E142" s="49" t="s">
        <v>83</v>
      </c>
      <c r="F142" s="49" t="s">
        <v>94</v>
      </c>
      <c r="G142" s="49" t="s">
        <v>94</v>
      </c>
      <c r="H142" s="49" t="s">
        <v>83</v>
      </c>
    </row>
    <row r="144" spans="2:8" ht="15.75">
      <c r="B144" t="s">
        <v>95</v>
      </c>
      <c r="D144" s="12">
        <v>24200</v>
      </c>
      <c r="E144" s="75">
        <v>45838.37</v>
      </c>
      <c r="F144" s="75">
        <v>-34222.37</v>
      </c>
      <c r="G144" s="75">
        <f>E144+F144</f>
        <v>11616</v>
      </c>
      <c r="H144" s="72">
        <f>G144/D144</f>
        <v>0.48</v>
      </c>
    </row>
    <row r="145" spans="4:8" ht="15.75">
      <c r="D145" s="12"/>
      <c r="E145" s="75"/>
      <c r="F145" s="75"/>
      <c r="G145" s="75"/>
      <c r="H145" s="69"/>
    </row>
    <row r="146" spans="2:8" ht="15.75">
      <c r="B146" t="s">
        <v>96</v>
      </c>
      <c r="D146" s="12">
        <v>10000</v>
      </c>
      <c r="E146" s="75">
        <v>69576.88</v>
      </c>
      <c r="F146" s="75">
        <v>-65576.88</v>
      </c>
      <c r="G146" s="75">
        <f>E146+F146</f>
        <v>4000</v>
      </c>
      <c r="H146" s="72">
        <f>G146/D146</f>
        <v>0.4</v>
      </c>
    </row>
    <row r="147" spans="4:8" ht="15.75">
      <c r="D147" s="14"/>
      <c r="E147" s="8">
        <f>SUM(E144:E146)</f>
        <v>115415.25</v>
      </c>
      <c r="F147" s="8">
        <f>SUM(F144:F146)</f>
        <v>-99799.25</v>
      </c>
      <c r="G147" s="8">
        <f>SUM(G144:G146)</f>
        <v>15616</v>
      </c>
      <c r="H147" s="6"/>
    </row>
    <row r="148" spans="5:7" ht="15.75">
      <c r="E148" s="31"/>
      <c r="F148" s="31"/>
      <c r="G148" s="31"/>
    </row>
    <row r="149" spans="1:9" ht="15.75">
      <c r="A149" s="4" t="s">
        <v>97</v>
      </c>
      <c r="B149" s="2" t="s">
        <v>98</v>
      </c>
      <c r="C149" s="28"/>
      <c r="D149" s="28"/>
      <c r="E149" s="28"/>
      <c r="F149" s="28"/>
      <c r="G149" s="28"/>
      <c r="H149" s="28"/>
      <c r="I149" s="28"/>
    </row>
    <row r="150" ht="15.75">
      <c r="B150" t="s">
        <v>288</v>
      </c>
    </row>
    <row r="152" spans="2:4" ht="15.75">
      <c r="B152" s="3" t="s">
        <v>227</v>
      </c>
      <c r="C152" s="49"/>
      <c r="D152" s="49" t="s">
        <v>27</v>
      </c>
    </row>
    <row r="153" spans="2:5" ht="15.75">
      <c r="B153" t="s">
        <v>99</v>
      </c>
      <c r="D153" s="71">
        <v>11792</v>
      </c>
      <c r="E153" s="32"/>
    </row>
    <row r="154" spans="2:5" ht="15.75">
      <c r="B154" t="s">
        <v>100</v>
      </c>
      <c r="D154" s="71">
        <v>44</v>
      </c>
      <c r="E154" s="32"/>
    </row>
    <row r="155" spans="2:5" ht="15.75">
      <c r="B155" t="s">
        <v>54</v>
      </c>
      <c r="D155" s="71">
        <v>2000</v>
      </c>
      <c r="E155" s="32"/>
    </row>
    <row r="156" spans="2:5" ht="15.75">
      <c r="B156" t="s">
        <v>229</v>
      </c>
      <c r="D156" s="71">
        <v>15760</v>
      </c>
      <c r="E156" s="32"/>
    </row>
    <row r="157" spans="2:5" ht="15.75">
      <c r="B157" t="s">
        <v>53</v>
      </c>
      <c r="D157" s="71">
        <v>15138</v>
      </c>
      <c r="E157" s="32"/>
    </row>
    <row r="158" spans="2:5" ht="16.5" thickBot="1">
      <c r="B158" t="s">
        <v>101</v>
      </c>
      <c r="D158" s="66">
        <f>SUM(D153:D157)</f>
        <v>44734</v>
      </c>
      <c r="E158" s="32"/>
    </row>
    <row r="159" spans="4:5" ht="16.5" thickTop="1">
      <c r="D159" s="65"/>
      <c r="E159" s="32"/>
    </row>
    <row r="160" spans="2:5" ht="15.75">
      <c r="B160" s="67" t="s">
        <v>228</v>
      </c>
      <c r="D160" s="65"/>
      <c r="E160" s="32"/>
    </row>
    <row r="161" spans="2:5" ht="15.75">
      <c r="B161" t="s">
        <v>177</v>
      </c>
      <c r="D161" s="76">
        <v>3486</v>
      </c>
      <c r="E161" s="32"/>
    </row>
    <row r="162" spans="2:5" ht="16.5" thickBot="1">
      <c r="B162" t="s">
        <v>101</v>
      </c>
      <c r="D162" s="66">
        <f>SUM(D161)</f>
        <v>3486</v>
      </c>
      <c r="E162" s="32"/>
    </row>
    <row r="163" spans="4:5" ht="16.5" thickTop="1">
      <c r="D163" s="65"/>
      <c r="E163" s="32"/>
    </row>
    <row r="164" ht="15.75">
      <c r="D164" s="64"/>
    </row>
    <row r="166" spans="1:2" ht="15.75">
      <c r="A166" s="4" t="s">
        <v>102</v>
      </c>
      <c r="B166" s="1" t="s">
        <v>103</v>
      </c>
    </row>
    <row r="167" spans="3:5" ht="15.75">
      <c r="C167" s="47"/>
      <c r="D167" s="44" t="s">
        <v>104</v>
      </c>
      <c r="E167" s="47"/>
    </row>
    <row r="168" spans="3:5" ht="15.75">
      <c r="C168" s="44" t="s">
        <v>105</v>
      </c>
      <c r="D168" s="44" t="s">
        <v>106</v>
      </c>
      <c r="E168" s="44" t="s">
        <v>107</v>
      </c>
    </row>
    <row r="169" spans="3:5" ht="15.75">
      <c r="C169" s="44" t="s">
        <v>108</v>
      </c>
      <c r="D169" s="44" t="s">
        <v>109</v>
      </c>
      <c r="E169" s="44" t="s">
        <v>110</v>
      </c>
    </row>
    <row r="170" spans="3:5" ht="15.75">
      <c r="C170" s="109" t="s">
        <v>281</v>
      </c>
      <c r="D170" s="109" t="s">
        <v>281</v>
      </c>
      <c r="E170" s="109" t="s">
        <v>281</v>
      </c>
    </row>
    <row r="171" spans="3:5" ht="15.75">
      <c r="C171" s="44" t="s">
        <v>27</v>
      </c>
      <c r="D171" s="44" t="s">
        <v>27</v>
      </c>
      <c r="E171" s="44" t="s">
        <v>27</v>
      </c>
    </row>
    <row r="172" spans="3:5" ht="15.75">
      <c r="C172" s="30"/>
      <c r="D172" s="30"/>
      <c r="E172" s="30"/>
    </row>
    <row r="173" spans="2:5" ht="15.75">
      <c r="B173" t="s">
        <v>111</v>
      </c>
      <c r="C173" s="71">
        <f>D186</f>
        <v>13367</v>
      </c>
      <c r="D173" s="71">
        <v>-2459</v>
      </c>
      <c r="E173" s="71">
        <f>C201</f>
        <v>62101</v>
      </c>
    </row>
    <row r="174" spans="2:5" ht="15.75">
      <c r="B174" t="s">
        <v>112</v>
      </c>
      <c r="C174" s="71">
        <f>C186</f>
        <v>2164</v>
      </c>
      <c r="D174" s="71">
        <v>-134</v>
      </c>
      <c r="E174" s="71">
        <f>D201</f>
        <v>7020</v>
      </c>
    </row>
    <row r="175" spans="2:5" ht="15.75">
      <c r="B175" t="s">
        <v>113</v>
      </c>
      <c r="C175" s="7">
        <f>SUM(C173:C174)</f>
        <v>15531</v>
      </c>
      <c r="D175" s="7">
        <f>SUM(D173:D174)</f>
        <v>-2593</v>
      </c>
      <c r="E175" s="7">
        <f>SUM(E173:E174)</f>
        <v>69121</v>
      </c>
    </row>
    <row r="176" spans="3:5" ht="15.75">
      <c r="C176" s="51" t="s">
        <v>114</v>
      </c>
      <c r="D176" s="51" t="s">
        <v>115</v>
      </c>
      <c r="E176" s="51" t="s">
        <v>116</v>
      </c>
    </row>
    <row r="177" spans="3:5" ht="15.75">
      <c r="C177" s="6"/>
      <c r="D177" s="6"/>
      <c r="E177" s="14"/>
    </row>
    <row r="178" spans="1:5" ht="15.75">
      <c r="A178" s="50" t="s">
        <v>68</v>
      </c>
      <c r="B178" s="25" t="s">
        <v>117</v>
      </c>
      <c r="C178" s="6"/>
      <c r="D178" s="6"/>
      <c r="E178" s="6"/>
    </row>
    <row r="179" spans="3:5" ht="15.75">
      <c r="C179" s="40" t="s">
        <v>118</v>
      </c>
      <c r="D179" s="40" t="s">
        <v>119</v>
      </c>
      <c r="E179" s="40" t="s">
        <v>78</v>
      </c>
    </row>
    <row r="180" spans="3:5" ht="15.75">
      <c r="C180" s="52" t="s">
        <v>27</v>
      </c>
      <c r="D180" s="52" t="s">
        <v>27</v>
      </c>
      <c r="E180" s="52" t="s">
        <v>27</v>
      </c>
    </row>
    <row r="181" spans="3:5" ht="15.75">
      <c r="C181" s="6"/>
      <c r="D181" s="6"/>
      <c r="E181" s="6"/>
    </row>
    <row r="182" spans="2:6" ht="15.75">
      <c r="B182" t="s">
        <v>108</v>
      </c>
      <c r="C182" s="83">
        <f>1438+1921-1279</f>
        <v>2080</v>
      </c>
      <c r="D182" s="83">
        <v>13367</v>
      </c>
      <c r="E182" s="83">
        <f>C182+D182</f>
        <v>15447</v>
      </c>
      <c r="F182" s="32"/>
    </row>
    <row r="183" spans="3:5" ht="15.75">
      <c r="C183" s="83"/>
      <c r="D183" s="83"/>
      <c r="E183" s="83"/>
    </row>
    <row r="184" spans="2:5" ht="15.75">
      <c r="B184" t="s">
        <v>120</v>
      </c>
      <c r="C184" s="83">
        <v>84</v>
      </c>
      <c r="D184" s="83">
        <v>0</v>
      </c>
      <c r="E184" s="83">
        <f>C184+D184</f>
        <v>84</v>
      </c>
    </row>
    <row r="185" spans="3:5" ht="15.75">
      <c r="C185" s="12"/>
      <c r="D185" s="12"/>
      <c r="E185" s="12"/>
    </row>
    <row r="186" spans="2:5" ht="15.75">
      <c r="B186" t="s">
        <v>121</v>
      </c>
      <c r="C186" s="7">
        <f>SUM(C182:C185)</f>
        <v>2164</v>
      </c>
      <c r="D186" s="7">
        <f>SUM(D182:D185)</f>
        <v>13367</v>
      </c>
      <c r="E186" s="7">
        <f>SUM(E182:E185)</f>
        <v>15531</v>
      </c>
    </row>
    <row r="187" spans="3:5" ht="15.75">
      <c r="C187" s="11"/>
      <c r="D187" s="11"/>
      <c r="E187" s="11"/>
    </row>
    <row r="188" spans="1:5" ht="15.75">
      <c r="A188" s="50" t="s">
        <v>70</v>
      </c>
      <c r="B188" s="25" t="s">
        <v>122</v>
      </c>
      <c r="C188" s="6"/>
      <c r="D188" s="6"/>
      <c r="E188" s="6"/>
    </row>
    <row r="189" spans="3:5" ht="15.75">
      <c r="C189" s="6"/>
      <c r="D189" s="6"/>
      <c r="E189" s="6"/>
    </row>
    <row r="190" spans="2:5" ht="15.75">
      <c r="B190" t="s">
        <v>123</v>
      </c>
      <c r="C190" s="6"/>
      <c r="D190" s="6"/>
      <c r="E190" s="6"/>
    </row>
    <row r="191" spans="2:5" ht="15.75">
      <c r="B191" s="4" t="s">
        <v>124</v>
      </c>
      <c r="C191" s="71">
        <v>-2459</v>
      </c>
      <c r="D191" s="6"/>
      <c r="E191" s="6"/>
    </row>
    <row r="192" spans="2:5" ht="15.75">
      <c r="B192" s="4" t="s">
        <v>125</v>
      </c>
      <c r="C192" s="71">
        <v>-134</v>
      </c>
      <c r="D192" s="6"/>
      <c r="E192" s="6"/>
    </row>
    <row r="193" spans="2:5" ht="15.75">
      <c r="B193" s="4" t="s">
        <v>126</v>
      </c>
      <c r="C193" s="7">
        <f>SUM(C191:C192)</f>
        <v>-2593</v>
      </c>
      <c r="D193" s="14"/>
      <c r="E193" s="6"/>
    </row>
    <row r="194" spans="3:5" ht="15.75">
      <c r="C194" s="11"/>
      <c r="D194" s="14"/>
      <c r="E194" s="6"/>
    </row>
    <row r="195" spans="1:5" ht="15.75">
      <c r="A195" s="50" t="s">
        <v>72</v>
      </c>
      <c r="B195" t="s">
        <v>127</v>
      </c>
      <c r="C195" s="6"/>
      <c r="D195" s="6"/>
      <c r="E195" s="6"/>
    </row>
    <row r="196" spans="3:5" ht="15.75">
      <c r="C196" s="40" t="s">
        <v>111</v>
      </c>
      <c r="D196" s="40" t="s">
        <v>112</v>
      </c>
      <c r="E196" s="46"/>
    </row>
    <row r="197" spans="3:5" ht="15.75">
      <c r="C197" s="40" t="s">
        <v>128</v>
      </c>
      <c r="D197" s="40" t="s">
        <v>129</v>
      </c>
      <c r="E197" s="40" t="s">
        <v>78</v>
      </c>
    </row>
    <row r="198" spans="2:5" ht="15.75">
      <c r="B198" t="s">
        <v>130</v>
      </c>
      <c r="C198" s="68">
        <v>19683</v>
      </c>
      <c r="D198" s="68">
        <v>860</v>
      </c>
      <c r="E198" s="68">
        <f>C198+D198</f>
        <v>20543</v>
      </c>
    </row>
    <row r="199" spans="2:5" ht="15.75">
      <c r="B199" t="s">
        <v>131</v>
      </c>
      <c r="C199" s="71">
        <v>16</v>
      </c>
      <c r="D199" s="71">
        <v>0</v>
      </c>
      <c r="E199" s="71">
        <f>C199+D199</f>
        <v>16</v>
      </c>
    </row>
    <row r="200" spans="2:5" ht="15.75">
      <c r="B200" t="s">
        <v>132</v>
      </c>
      <c r="C200" s="71">
        <v>42402</v>
      </c>
      <c r="D200" s="71">
        <v>6160</v>
      </c>
      <c r="E200" s="71">
        <f>C200+D200</f>
        <v>48562</v>
      </c>
    </row>
    <row r="201" spans="3:5" ht="15.75">
      <c r="C201" s="7">
        <f>SUM(C198:C200)</f>
        <v>62101</v>
      </c>
      <c r="D201" s="7">
        <f>SUM(D198:D200)</f>
        <v>7020</v>
      </c>
      <c r="E201" s="7">
        <f>SUM(E198:E200)</f>
        <v>69121</v>
      </c>
    </row>
    <row r="202" spans="3:5" ht="15.75">
      <c r="C202" s="10"/>
      <c r="D202" s="10"/>
      <c r="E202" s="9"/>
    </row>
    <row r="204" spans="1:9" ht="15.75">
      <c r="A204" s="27" t="s">
        <v>133</v>
      </c>
      <c r="B204" s="5" t="s">
        <v>134</v>
      </c>
      <c r="C204" s="28"/>
      <c r="D204" s="28"/>
      <c r="E204" s="28"/>
      <c r="F204" s="28"/>
      <c r="G204" s="28"/>
      <c r="H204" s="28"/>
      <c r="I204" s="28"/>
    </row>
    <row r="205" spans="2:7" ht="15.75">
      <c r="B205" s="110" t="s">
        <v>285</v>
      </c>
      <c r="C205" s="47"/>
      <c r="D205" s="47"/>
      <c r="E205" s="47"/>
      <c r="F205" s="44" t="s">
        <v>135</v>
      </c>
      <c r="G205" s="44" t="s">
        <v>136</v>
      </c>
    </row>
    <row r="206" spans="3:7" ht="15.75">
      <c r="C206" s="47"/>
      <c r="D206" s="47"/>
      <c r="E206" s="47"/>
      <c r="F206" s="44" t="s">
        <v>137</v>
      </c>
      <c r="G206" s="44" t="s">
        <v>106</v>
      </c>
    </row>
    <row r="207" spans="2:7" ht="15.75">
      <c r="B207" s="3" t="s">
        <v>26</v>
      </c>
      <c r="C207" s="49" t="s">
        <v>138</v>
      </c>
      <c r="D207" s="49" t="s">
        <v>139</v>
      </c>
      <c r="E207" s="49" t="s">
        <v>140</v>
      </c>
      <c r="F207" s="49" t="s">
        <v>141</v>
      </c>
      <c r="G207" s="49" t="s">
        <v>141</v>
      </c>
    </row>
    <row r="209" spans="1:8" ht="15.75">
      <c r="A209" s="50" t="s">
        <v>68</v>
      </c>
      <c r="B209" s="34" t="s">
        <v>178</v>
      </c>
      <c r="C209" s="53">
        <v>37257</v>
      </c>
      <c r="D209" s="40" t="s">
        <v>142</v>
      </c>
      <c r="E209" s="14" t="s">
        <v>179</v>
      </c>
      <c r="F209" s="13">
        <v>7600</v>
      </c>
      <c r="G209" s="13">
        <v>-27411.15</v>
      </c>
      <c r="H209" s="6"/>
    </row>
    <row r="210" spans="2:8" ht="15.75">
      <c r="B210" s="6"/>
      <c r="C210" s="46"/>
      <c r="D210" s="46"/>
      <c r="E210" s="6" t="s">
        <v>180</v>
      </c>
      <c r="F210" s="13"/>
      <c r="G210" s="13"/>
      <c r="H210" s="6"/>
    </row>
    <row r="211" spans="2:8" ht="15.75">
      <c r="B211" s="6"/>
      <c r="C211" s="46"/>
      <c r="D211" s="46"/>
      <c r="E211" s="14"/>
      <c r="F211" s="13"/>
      <c r="G211" s="13"/>
      <c r="H211" s="6"/>
    </row>
    <row r="212" spans="1:8" ht="15.75">
      <c r="A212" s="50" t="s">
        <v>70</v>
      </c>
      <c r="B212" s="14" t="s">
        <v>185</v>
      </c>
      <c r="C212" s="53">
        <v>37340</v>
      </c>
      <c r="D212" s="40" t="s">
        <v>144</v>
      </c>
      <c r="E212" s="14" t="s">
        <v>186</v>
      </c>
      <c r="F212" s="13">
        <v>8000</v>
      </c>
      <c r="G212" s="13">
        <v>6570</v>
      </c>
      <c r="H212" s="14"/>
    </row>
    <row r="213" spans="2:8" ht="15.75">
      <c r="B213" s="6"/>
      <c r="C213" s="46"/>
      <c r="D213" s="46"/>
      <c r="E213" s="6"/>
      <c r="F213" s="13"/>
      <c r="G213" s="13"/>
      <c r="H213" s="6"/>
    </row>
    <row r="214" spans="1:8" ht="15.75">
      <c r="A214" s="50" t="s">
        <v>72</v>
      </c>
      <c r="B214" s="14" t="s">
        <v>187</v>
      </c>
      <c r="C214" s="53">
        <v>37340</v>
      </c>
      <c r="D214" s="40" t="s">
        <v>144</v>
      </c>
      <c r="E214" s="14" t="s">
        <v>186</v>
      </c>
      <c r="F214" s="13">
        <v>8000</v>
      </c>
      <c r="G214" s="13">
        <v>6050</v>
      </c>
      <c r="H214" s="6"/>
    </row>
    <row r="215" spans="2:7" ht="15.75">
      <c r="B215" s="24"/>
      <c r="C215" s="24"/>
      <c r="D215" s="24"/>
      <c r="E215" s="24"/>
      <c r="F215" s="24"/>
      <c r="G215" s="24"/>
    </row>
    <row r="216" spans="1:7" ht="15.75">
      <c r="A216" s="50" t="s">
        <v>143</v>
      </c>
      <c r="B216" s="14" t="s">
        <v>188</v>
      </c>
      <c r="C216" s="53">
        <v>37340</v>
      </c>
      <c r="D216" s="40" t="s">
        <v>144</v>
      </c>
      <c r="E216" s="14" t="s">
        <v>186</v>
      </c>
      <c r="F216" s="13">
        <v>33000</v>
      </c>
      <c r="G216" s="13">
        <v>4873.69</v>
      </c>
    </row>
    <row r="217" spans="2:7" ht="15.75">
      <c r="B217" s="6"/>
      <c r="C217" s="6"/>
      <c r="D217" s="6"/>
      <c r="E217" s="14"/>
      <c r="F217" s="6"/>
      <c r="G217" s="13"/>
    </row>
    <row r="218" spans="1:7" ht="15.75">
      <c r="A218" t="s">
        <v>150</v>
      </c>
      <c r="B218" s="6" t="s">
        <v>263</v>
      </c>
      <c r="C218" s="53">
        <v>37408</v>
      </c>
      <c r="D218" s="46" t="s">
        <v>142</v>
      </c>
      <c r="E218" s="14" t="s">
        <v>264</v>
      </c>
      <c r="F218" s="87">
        <v>350</v>
      </c>
      <c r="G218" s="13">
        <v>96.88</v>
      </c>
    </row>
    <row r="219" spans="2:7" ht="15.75">
      <c r="B219" s="24"/>
      <c r="C219" s="24"/>
      <c r="D219" s="24"/>
      <c r="E219" s="24"/>
      <c r="F219" s="24"/>
      <c r="G219" s="24"/>
    </row>
    <row r="220" spans="2:7" ht="15.75">
      <c r="B220" s="24"/>
      <c r="C220" s="24"/>
      <c r="D220" s="24"/>
      <c r="E220" s="24"/>
      <c r="F220" s="24"/>
      <c r="G220" s="24"/>
    </row>
    <row r="222" spans="1:2" ht="15.75">
      <c r="A222" t="s">
        <v>147</v>
      </c>
      <c r="B222" s="5" t="s">
        <v>148</v>
      </c>
    </row>
    <row r="223" spans="2:6" ht="15.75">
      <c r="B223" s="110" t="s">
        <v>285</v>
      </c>
      <c r="C223" s="47"/>
      <c r="D223" s="47"/>
      <c r="E223" s="47"/>
      <c r="F223" s="44" t="s">
        <v>149</v>
      </c>
    </row>
    <row r="224" spans="3:6" ht="15.75">
      <c r="C224" s="47"/>
      <c r="D224" s="47"/>
      <c r="E224" s="47"/>
      <c r="F224" s="44" t="s">
        <v>137</v>
      </c>
    </row>
    <row r="225" spans="2:6" ht="15.75">
      <c r="B225" s="3" t="s">
        <v>26</v>
      </c>
      <c r="C225" s="49" t="s">
        <v>138</v>
      </c>
      <c r="D225" s="49" t="s">
        <v>139</v>
      </c>
      <c r="E225" s="49" t="s">
        <v>140</v>
      </c>
      <c r="F225" s="49" t="s">
        <v>141</v>
      </c>
    </row>
    <row r="226" spans="1:5" ht="15.75">
      <c r="A226" s="54"/>
      <c r="B226" s="54"/>
      <c r="C226" s="54"/>
      <c r="D226" s="54"/>
      <c r="E226" s="54"/>
    </row>
    <row r="227" spans="1:6" ht="15.75">
      <c r="A227" s="50" t="s">
        <v>68</v>
      </c>
      <c r="B227" s="4" t="s">
        <v>181</v>
      </c>
      <c r="C227" s="55">
        <v>37273</v>
      </c>
      <c r="D227" s="36" t="s">
        <v>190</v>
      </c>
      <c r="E227" s="56" t="s">
        <v>142</v>
      </c>
      <c r="F227" s="32">
        <v>697</v>
      </c>
    </row>
    <row r="228" spans="1:5" ht="15.75">
      <c r="A228" s="54"/>
      <c r="B228" s="4"/>
      <c r="C228" s="54"/>
      <c r="D228" s="4"/>
      <c r="E228" s="54"/>
    </row>
    <row r="229" spans="1:5" ht="15.75">
      <c r="A229" s="54"/>
      <c r="B229" s="4"/>
      <c r="C229" s="54"/>
      <c r="D229" s="54"/>
      <c r="E229" s="54"/>
    </row>
    <row r="230" spans="1:6" ht="15.75">
      <c r="A230" s="50" t="s">
        <v>70</v>
      </c>
      <c r="B230" s="54" t="s">
        <v>182</v>
      </c>
      <c r="C230" s="55">
        <v>37277</v>
      </c>
      <c r="D230" s="36" t="s">
        <v>190</v>
      </c>
      <c r="E230" s="56" t="s">
        <v>142</v>
      </c>
      <c r="F230" s="35">
        <v>790</v>
      </c>
    </row>
    <row r="231" spans="1:6" ht="15.75">
      <c r="A231" s="50"/>
      <c r="B231" s="4"/>
      <c r="C231" s="55"/>
      <c r="D231" s="4"/>
      <c r="E231" s="56"/>
      <c r="F231" s="32"/>
    </row>
    <row r="232" spans="1:6" ht="15.75">
      <c r="A232" s="50" t="s">
        <v>72</v>
      </c>
      <c r="B232" s="4" t="s">
        <v>183</v>
      </c>
      <c r="C232" s="55">
        <v>37277</v>
      </c>
      <c r="D232" s="36" t="s">
        <v>190</v>
      </c>
      <c r="E232" s="44" t="s">
        <v>142</v>
      </c>
      <c r="F232" s="32">
        <v>1425</v>
      </c>
    </row>
    <row r="233" spans="1:5" ht="15.75">
      <c r="A233" s="54"/>
      <c r="B233" s="54" t="s">
        <v>184</v>
      </c>
      <c r="C233" s="54"/>
      <c r="D233" s="4"/>
      <c r="E233" s="54"/>
    </row>
    <row r="234" spans="1:5" ht="15.75">
      <c r="A234" s="54"/>
      <c r="B234" s="54"/>
      <c r="C234" s="54"/>
      <c r="D234" s="54"/>
      <c r="E234" s="54"/>
    </row>
    <row r="235" spans="1:6" ht="15.75">
      <c r="A235" s="50" t="s">
        <v>143</v>
      </c>
      <c r="B235" s="4" t="s">
        <v>189</v>
      </c>
      <c r="C235" s="55">
        <v>37322</v>
      </c>
      <c r="D235" s="36" t="s">
        <v>190</v>
      </c>
      <c r="E235" s="44" t="s">
        <v>142</v>
      </c>
      <c r="F235" s="32">
        <v>2500</v>
      </c>
    </row>
    <row r="236" spans="1:5" ht="15.75">
      <c r="A236" s="54"/>
      <c r="B236" s="54"/>
      <c r="C236" s="47"/>
      <c r="D236" s="4"/>
      <c r="E236" s="54"/>
    </row>
    <row r="237" spans="1:6" ht="15.75">
      <c r="A237" s="50" t="s">
        <v>150</v>
      </c>
      <c r="B237" t="s">
        <v>191</v>
      </c>
      <c r="C237" s="55">
        <v>37322</v>
      </c>
      <c r="D237" s="36" t="s">
        <v>190</v>
      </c>
      <c r="E237" s="44" t="s">
        <v>142</v>
      </c>
      <c r="F237" s="35">
        <v>370</v>
      </c>
    </row>
    <row r="238" spans="1:6" ht="15.75">
      <c r="A238" s="50"/>
      <c r="C238" s="55"/>
      <c r="E238" s="44"/>
      <c r="F238" s="32"/>
    </row>
    <row r="239" spans="1:6" ht="15.75">
      <c r="A239" s="50" t="s">
        <v>145</v>
      </c>
      <c r="B239" t="s">
        <v>192</v>
      </c>
      <c r="C239" s="55">
        <v>37322</v>
      </c>
      <c r="D239" s="36" t="s">
        <v>190</v>
      </c>
      <c r="E239" s="44" t="s">
        <v>142</v>
      </c>
      <c r="F239" s="35">
        <v>900</v>
      </c>
    </row>
    <row r="240" spans="1:5" ht="15.75">
      <c r="A240" s="50"/>
      <c r="C240" s="55"/>
      <c r="E240" s="44"/>
    </row>
    <row r="241" spans="1:6" ht="15.75">
      <c r="A241" s="50" t="s">
        <v>146</v>
      </c>
      <c r="B241" t="s">
        <v>193</v>
      </c>
      <c r="C241" s="55">
        <v>37322</v>
      </c>
      <c r="D241" s="36" t="s">
        <v>190</v>
      </c>
      <c r="E241" s="44" t="s">
        <v>142</v>
      </c>
      <c r="F241" s="35">
        <v>1110</v>
      </c>
    </row>
    <row r="242" ht="15.75">
      <c r="C242" s="47"/>
    </row>
    <row r="243" spans="1:6" ht="15.75">
      <c r="A243" s="50" t="s">
        <v>151</v>
      </c>
      <c r="B243" s="4" t="s">
        <v>194</v>
      </c>
      <c r="C243" s="55">
        <v>37335</v>
      </c>
      <c r="D243" t="s">
        <v>195</v>
      </c>
      <c r="E243" s="44" t="s">
        <v>142</v>
      </c>
      <c r="F243" s="32">
        <v>150</v>
      </c>
    </row>
    <row r="244" ht="15.75">
      <c r="C244" s="47"/>
    </row>
    <row r="245" spans="1:6" ht="15.75">
      <c r="A245" s="85" t="s">
        <v>76</v>
      </c>
      <c r="B245" t="s">
        <v>232</v>
      </c>
      <c r="C245" s="47" t="s">
        <v>234</v>
      </c>
      <c r="D245" t="s">
        <v>235</v>
      </c>
      <c r="E245" s="86" t="s">
        <v>142</v>
      </c>
      <c r="F245" s="88">
        <v>465</v>
      </c>
    </row>
    <row r="246" spans="1:6" ht="15.75">
      <c r="A246" s="85"/>
      <c r="B246" t="s">
        <v>233</v>
      </c>
      <c r="C246" s="47"/>
      <c r="F246" s="88"/>
    </row>
    <row r="247" spans="1:6" ht="15.75">
      <c r="A247" s="85"/>
      <c r="C247" s="47"/>
      <c r="F247" s="88"/>
    </row>
    <row r="248" spans="1:6" ht="15.75">
      <c r="A248" s="85" t="s">
        <v>236</v>
      </c>
      <c r="B248" t="s">
        <v>237</v>
      </c>
      <c r="C248" s="47" t="s">
        <v>234</v>
      </c>
      <c r="D248" t="s">
        <v>235</v>
      </c>
      <c r="E248" s="86" t="s">
        <v>142</v>
      </c>
      <c r="F248" s="88">
        <v>1350</v>
      </c>
    </row>
    <row r="249" spans="1:6" ht="15.75">
      <c r="A249" s="85"/>
      <c r="C249" s="47"/>
      <c r="F249" s="88"/>
    </row>
    <row r="250" spans="1:6" ht="15.75">
      <c r="A250" s="85" t="s">
        <v>238</v>
      </c>
      <c r="B250" t="s">
        <v>239</v>
      </c>
      <c r="C250" s="47" t="s">
        <v>234</v>
      </c>
      <c r="D250" t="s">
        <v>235</v>
      </c>
      <c r="E250" s="86" t="s">
        <v>142</v>
      </c>
      <c r="F250" s="88">
        <v>200</v>
      </c>
    </row>
    <row r="251" spans="1:6" ht="15.75">
      <c r="A251" s="85"/>
      <c r="C251" s="47"/>
      <c r="F251" s="88"/>
    </row>
    <row r="252" spans="1:6" ht="15.75">
      <c r="A252" s="85" t="s">
        <v>240</v>
      </c>
      <c r="B252" t="s">
        <v>241</v>
      </c>
      <c r="C252" s="47" t="s">
        <v>234</v>
      </c>
      <c r="D252" t="s">
        <v>235</v>
      </c>
      <c r="E252" s="86" t="s">
        <v>142</v>
      </c>
      <c r="F252" s="88">
        <v>425</v>
      </c>
    </row>
    <row r="253" spans="1:6" ht="15.75">
      <c r="A253" s="85"/>
      <c r="C253" s="47"/>
      <c r="F253" s="88"/>
    </row>
    <row r="254" spans="1:6" ht="15.75">
      <c r="A254" s="85" t="s">
        <v>242</v>
      </c>
      <c r="B254" t="s">
        <v>244</v>
      </c>
      <c r="C254" s="47" t="s">
        <v>234</v>
      </c>
      <c r="D254" t="s">
        <v>235</v>
      </c>
      <c r="E254" s="86" t="s">
        <v>142</v>
      </c>
      <c r="F254" s="88">
        <v>64008.92</v>
      </c>
    </row>
    <row r="255" spans="1:6" ht="15.75">
      <c r="A255" s="85"/>
      <c r="B255" t="s">
        <v>243</v>
      </c>
      <c r="C255" s="47"/>
      <c r="F255" s="88"/>
    </row>
    <row r="256" spans="1:6" ht="15.75">
      <c r="A256" s="85"/>
      <c r="C256" s="47"/>
      <c r="F256" s="88"/>
    </row>
    <row r="257" spans="1:6" ht="15.75">
      <c r="A257" s="85" t="s">
        <v>245</v>
      </c>
      <c r="B257" t="s">
        <v>246</v>
      </c>
      <c r="C257" s="47" t="s">
        <v>249</v>
      </c>
      <c r="D257" t="s">
        <v>235</v>
      </c>
      <c r="E257" s="86" t="s">
        <v>142</v>
      </c>
      <c r="F257" s="88">
        <v>2100</v>
      </c>
    </row>
    <row r="258" spans="1:6" ht="15.75">
      <c r="A258" s="85"/>
      <c r="C258" s="47"/>
      <c r="F258" s="88"/>
    </row>
    <row r="259" spans="1:6" ht="15.75">
      <c r="A259" s="85" t="s">
        <v>247</v>
      </c>
      <c r="B259" t="s">
        <v>248</v>
      </c>
      <c r="C259" s="47" t="s">
        <v>249</v>
      </c>
      <c r="D259" t="s">
        <v>235</v>
      </c>
      <c r="E259" s="86" t="s">
        <v>142</v>
      </c>
      <c r="F259" s="88">
        <v>1350</v>
      </c>
    </row>
    <row r="260" spans="1:6" ht="15.75">
      <c r="A260" s="85"/>
      <c r="C260" s="47"/>
      <c r="F260" s="88"/>
    </row>
    <row r="261" spans="1:6" ht="15.75">
      <c r="A261" s="85" t="s">
        <v>250</v>
      </c>
      <c r="B261" t="s">
        <v>251</v>
      </c>
      <c r="C261" s="47" t="s">
        <v>257</v>
      </c>
      <c r="D261" t="s">
        <v>235</v>
      </c>
      <c r="E261" s="86" t="s">
        <v>142</v>
      </c>
      <c r="F261" s="88">
        <v>180</v>
      </c>
    </row>
    <row r="262" spans="1:6" ht="15.75">
      <c r="A262" s="85"/>
      <c r="C262" s="47"/>
      <c r="F262" s="88"/>
    </row>
    <row r="263" spans="1:6" ht="15.75">
      <c r="A263" s="85" t="s">
        <v>252</v>
      </c>
      <c r="B263" t="s">
        <v>253</v>
      </c>
      <c r="C263" s="47" t="s">
        <v>257</v>
      </c>
      <c r="D263" t="s">
        <v>235</v>
      </c>
      <c r="E263" s="86" t="s">
        <v>142</v>
      </c>
      <c r="F263" s="88">
        <v>750</v>
      </c>
    </row>
    <row r="264" spans="1:6" ht="15.75">
      <c r="A264" s="85"/>
      <c r="C264" s="47"/>
      <c r="F264" s="88"/>
    </row>
    <row r="265" spans="1:6" ht="15.75">
      <c r="A265" s="85" t="s">
        <v>254</v>
      </c>
      <c r="B265" t="s">
        <v>255</v>
      </c>
      <c r="C265" s="47" t="s">
        <v>257</v>
      </c>
      <c r="D265" t="s">
        <v>235</v>
      </c>
      <c r="E265" s="86" t="s">
        <v>142</v>
      </c>
      <c r="F265" s="88">
        <v>760</v>
      </c>
    </row>
    <row r="266" spans="1:6" ht="15.75">
      <c r="A266" s="85"/>
      <c r="C266" s="47"/>
      <c r="F266" s="88"/>
    </row>
    <row r="267" spans="1:6" ht="15.75">
      <c r="A267" s="85" t="s">
        <v>256</v>
      </c>
      <c r="B267" t="s">
        <v>248</v>
      </c>
      <c r="C267" s="47" t="s">
        <v>257</v>
      </c>
      <c r="D267" t="s">
        <v>235</v>
      </c>
      <c r="E267" s="86" t="s">
        <v>142</v>
      </c>
      <c r="F267" s="88">
        <v>1350</v>
      </c>
    </row>
    <row r="268" spans="1:6" ht="15.75">
      <c r="A268" s="85"/>
      <c r="C268" s="47"/>
      <c r="F268" s="88"/>
    </row>
    <row r="269" spans="1:6" ht="15.75">
      <c r="A269" s="85" t="s">
        <v>258</v>
      </c>
      <c r="B269" t="s">
        <v>259</v>
      </c>
      <c r="C269" s="47" t="s">
        <v>260</v>
      </c>
      <c r="D269" t="s">
        <v>261</v>
      </c>
      <c r="E269" s="86" t="s">
        <v>142</v>
      </c>
      <c r="F269" s="88">
        <v>2300</v>
      </c>
    </row>
    <row r="270" spans="1:6" ht="15.75">
      <c r="A270" s="50"/>
      <c r="B270" s="14"/>
      <c r="C270" s="15"/>
      <c r="D270" s="14" t="s">
        <v>262</v>
      </c>
      <c r="E270" s="14"/>
      <c r="F270" s="87"/>
    </row>
    <row r="271" spans="1:6" ht="15.75">
      <c r="A271" s="50"/>
      <c r="B271" s="14"/>
      <c r="C271" s="15"/>
      <c r="D271" s="14"/>
      <c r="E271" s="14"/>
      <c r="F271" s="87"/>
    </row>
    <row r="272" spans="1:2" ht="15.75">
      <c r="A272" t="s">
        <v>153</v>
      </c>
      <c r="B272" s="5" t="s">
        <v>154</v>
      </c>
    </row>
    <row r="273" spans="2:6" ht="15.75">
      <c r="B273" s="110" t="s">
        <v>285</v>
      </c>
      <c r="F273" s="44" t="s">
        <v>155</v>
      </c>
    </row>
    <row r="274" spans="2:6" ht="15.75">
      <c r="B274" s="47"/>
      <c r="C274" s="47"/>
      <c r="D274" s="44"/>
      <c r="E274" s="44" t="s">
        <v>156</v>
      </c>
      <c r="F274" s="44" t="s">
        <v>157</v>
      </c>
    </row>
    <row r="275" spans="2:6" ht="15.75">
      <c r="B275" s="47"/>
      <c r="C275" s="47"/>
      <c r="D275" s="44" t="s">
        <v>158</v>
      </c>
      <c r="E275" s="44" t="s">
        <v>157</v>
      </c>
      <c r="F275" s="44" t="s">
        <v>159</v>
      </c>
    </row>
    <row r="276" spans="2:7" ht="15.75">
      <c r="B276" s="3" t="s">
        <v>160</v>
      </c>
      <c r="C276" s="49" t="s">
        <v>152</v>
      </c>
      <c r="D276" s="49" t="s">
        <v>159</v>
      </c>
      <c r="E276" s="49" t="s">
        <v>141</v>
      </c>
      <c r="F276" s="44" t="s">
        <v>141</v>
      </c>
      <c r="G276" s="49" t="s">
        <v>161</v>
      </c>
    </row>
    <row r="277" ht="15.75">
      <c r="F277" s="39"/>
    </row>
    <row r="278" spans="1:9" ht="15.75">
      <c r="A278" s="28"/>
      <c r="B278" s="14" t="s">
        <v>202</v>
      </c>
      <c r="C278" s="40" t="s">
        <v>142</v>
      </c>
      <c r="D278" s="41">
        <v>0.5</v>
      </c>
      <c r="E278" s="13">
        <v>411268.96</v>
      </c>
      <c r="F278" s="13">
        <f>D278*E278</f>
        <v>205634.48</v>
      </c>
      <c r="G278" s="26" t="s">
        <v>198</v>
      </c>
      <c r="I278" s="28"/>
    </row>
    <row r="279" spans="1:9" ht="15.75">
      <c r="A279" s="28"/>
      <c r="B279" s="14" t="s">
        <v>203</v>
      </c>
      <c r="C279" s="40" t="s">
        <v>142</v>
      </c>
      <c r="D279" s="41">
        <v>0.5</v>
      </c>
      <c r="E279" s="13">
        <v>158799.49</v>
      </c>
      <c r="F279" s="13">
        <f>D279*E279</f>
        <v>79399.745</v>
      </c>
      <c r="G279" s="26" t="s">
        <v>198</v>
      </c>
      <c r="I279" s="28"/>
    </row>
    <row r="280" spans="1:9" ht="15.75">
      <c r="A280" s="28"/>
      <c r="B280" s="14" t="s">
        <v>202</v>
      </c>
      <c r="C280" s="40" t="s">
        <v>142</v>
      </c>
      <c r="D280" s="41">
        <v>0.5</v>
      </c>
      <c r="E280" s="13">
        <v>142964.2</v>
      </c>
      <c r="F280" s="13">
        <f>D280*E280</f>
        <v>71482.1</v>
      </c>
      <c r="G280" s="26" t="s">
        <v>198</v>
      </c>
      <c r="I280" s="28"/>
    </row>
    <row r="281" spans="1:9" ht="16.5" thickBot="1">
      <c r="A281" s="28"/>
      <c r="B281" s="6"/>
      <c r="C281" s="6"/>
      <c r="D281" s="6"/>
      <c r="E281" s="13" t="s">
        <v>271</v>
      </c>
      <c r="F281" s="8">
        <f>SUM(F278:F280)</f>
        <v>356516.32499999995</v>
      </c>
      <c r="G281" s="6"/>
      <c r="I281" s="28"/>
    </row>
    <row r="282" spans="1:9" ht="16.5" thickTop="1">
      <c r="A282" s="28"/>
      <c r="B282" s="6"/>
      <c r="C282" s="6"/>
      <c r="D282" s="6"/>
      <c r="E282" s="13"/>
      <c r="F282" s="9"/>
      <c r="G282" s="6"/>
      <c r="I282" s="28"/>
    </row>
    <row r="283" spans="1:9" ht="15.75">
      <c r="A283" s="28"/>
      <c r="B283" s="14" t="s">
        <v>204</v>
      </c>
      <c r="C283" s="40" t="s">
        <v>144</v>
      </c>
      <c r="D283" s="41">
        <v>1</v>
      </c>
      <c r="E283" s="13">
        <v>6600</v>
      </c>
      <c r="F283" s="13">
        <f>E283*D283</f>
        <v>6600</v>
      </c>
      <c r="G283" s="26" t="s">
        <v>198</v>
      </c>
      <c r="I283" s="28"/>
    </row>
    <row r="284" spans="1:9" ht="15.75">
      <c r="A284" s="28"/>
      <c r="B284" s="14" t="s">
        <v>205</v>
      </c>
      <c r="C284" s="40" t="s">
        <v>144</v>
      </c>
      <c r="D284" s="41">
        <v>1</v>
      </c>
      <c r="E284" s="13">
        <v>15600</v>
      </c>
      <c r="F284" s="13">
        <f>E284*D284</f>
        <v>15600</v>
      </c>
      <c r="G284" s="26" t="s">
        <v>206</v>
      </c>
      <c r="I284" s="28"/>
    </row>
    <row r="285" spans="1:9" ht="15.75">
      <c r="A285" s="28"/>
      <c r="B285" s="6"/>
      <c r="C285" s="40"/>
      <c r="D285" s="41"/>
      <c r="E285" s="13"/>
      <c r="F285" s="13"/>
      <c r="G285" s="26" t="s">
        <v>207</v>
      </c>
      <c r="I285" s="28"/>
    </row>
    <row r="286" spans="1:9" ht="15.75">
      <c r="A286" s="28"/>
      <c r="B286" s="14" t="s">
        <v>208</v>
      </c>
      <c r="C286" s="40" t="s">
        <v>144</v>
      </c>
      <c r="D286" s="41">
        <v>1</v>
      </c>
      <c r="E286" s="13">
        <v>41100</v>
      </c>
      <c r="F286" s="13">
        <f>E286*D286</f>
        <v>41100</v>
      </c>
      <c r="G286" s="26" t="s">
        <v>209</v>
      </c>
      <c r="I286" s="28"/>
    </row>
    <row r="287" spans="1:9" ht="15.75">
      <c r="A287" s="28"/>
      <c r="B287" s="14" t="s">
        <v>210</v>
      </c>
      <c r="C287" s="40" t="s">
        <v>144</v>
      </c>
      <c r="D287" s="41">
        <v>1</v>
      </c>
      <c r="E287" s="13">
        <v>16985.91</v>
      </c>
      <c r="F287" s="13">
        <f>E287*D287</f>
        <v>16985.91</v>
      </c>
      <c r="G287" s="26" t="s">
        <v>209</v>
      </c>
      <c r="I287" s="28"/>
    </row>
    <row r="288" spans="1:9" ht="15.75">
      <c r="A288" s="28"/>
      <c r="B288" s="14" t="s">
        <v>211</v>
      </c>
      <c r="C288" s="40" t="s">
        <v>144</v>
      </c>
      <c r="D288" s="41">
        <v>1</v>
      </c>
      <c r="E288" s="13">
        <v>3418.15</v>
      </c>
      <c r="F288" s="13">
        <f>E288*D288</f>
        <v>3418.15</v>
      </c>
      <c r="G288" s="26" t="s">
        <v>198</v>
      </c>
      <c r="I288" s="28"/>
    </row>
    <row r="289" spans="1:9" ht="15.75">
      <c r="A289" s="28"/>
      <c r="B289" s="14" t="s">
        <v>212</v>
      </c>
      <c r="C289" s="40" t="s">
        <v>144</v>
      </c>
      <c r="D289" s="41">
        <v>1</v>
      </c>
      <c r="E289" s="13">
        <v>6050</v>
      </c>
      <c r="F289" s="13">
        <f>E289*D289</f>
        <v>6050</v>
      </c>
      <c r="G289" s="26" t="s">
        <v>198</v>
      </c>
      <c r="I289" s="28"/>
    </row>
    <row r="290" spans="1:9" ht="15.75">
      <c r="A290" s="28"/>
      <c r="B290" s="14" t="s">
        <v>213</v>
      </c>
      <c r="C290" s="40" t="s">
        <v>144</v>
      </c>
      <c r="D290" s="41">
        <v>0.5</v>
      </c>
      <c r="E290" s="13">
        <v>9885.19</v>
      </c>
      <c r="F290" s="13">
        <v>4942.64</v>
      </c>
      <c r="G290" s="26" t="s">
        <v>214</v>
      </c>
      <c r="I290" s="28"/>
    </row>
    <row r="291" spans="1:9" ht="15.75">
      <c r="A291" s="28"/>
      <c r="G291" s="26" t="s">
        <v>215</v>
      </c>
      <c r="I291" s="28"/>
    </row>
    <row r="292" spans="1:9" ht="15.75">
      <c r="A292" s="28"/>
      <c r="B292" s="14" t="s">
        <v>216</v>
      </c>
      <c r="C292" s="40" t="s">
        <v>144</v>
      </c>
      <c r="D292" s="41">
        <v>0.5</v>
      </c>
      <c r="E292" s="13">
        <v>160750</v>
      </c>
      <c r="F292" s="13">
        <v>80375</v>
      </c>
      <c r="G292" s="26" t="s">
        <v>198</v>
      </c>
      <c r="I292" s="28"/>
    </row>
    <row r="293" spans="1:9" ht="15.75">
      <c r="A293" s="28"/>
      <c r="B293" s="14" t="s">
        <v>217</v>
      </c>
      <c r="C293" s="40" t="s">
        <v>144</v>
      </c>
      <c r="D293" s="41">
        <v>0.5</v>
      </c>
      <c r="E293" s="13">
        <v>352127.36</v>
      </c>
      <c r="F293" s="13">
        <v>176063.68</v>
      </c>
      <c r="G293" s="26" t="s">
        <v>198</v>
      </c>
      <c r="I293" s="28"/>
    </row>
    <row r="294" spans="1:9" ht="16.5" thickBot="1">
      <c r="A294" s="28"/>
      <c r="B294" s="6"/>
      <c r="C294" s="14"/>
      <c r="D294" s="41"/>
      <c r="E294" s="13" t="s">
        <v>271</v>
      </c>
      <c r="F294" s="58">
        <f>SUM(F283:F293)</f>
        <v>351135.38</v>
      </c>
      <c r="G294" s="26"/>
      <c r="I294" s="28"/>
    </row>
    <row r="295" ht="16.5" thickTop="1">
      <c r="F295" s="39"/>
    </row>
    <row r="296" spans="5:6" ht="16.5" thickBot="1">
      <c r="E296" s="98" t="s">
        <v>270</v>
      </c>
      <c r="F296" s="99">
        <f>+F281+F294</f>
        <v>707651.705</v>
      </c>
    </row>
    <row r="297" ht="16.5" thickTop="1">
      <c r="F297" s="39"/>
    </row>
    <row r="299" spans="1:7" ht="15.75">
      <c r="A299" t="s">
        <v>162</v>
      </c>
      <c r="B299" s="16" t="s">
        <v>163</v>
      </c>
      <c r="C299" s="6"/>
      <c r="D299" s="6"/>
      <c r="E299" s="6"/>
      <c r="F299" s="6"/>
      <c r="G299" s="6"/>
    </row>
    <row r="300" spans="2:7" ht="15.75">
      <c r="B300" s="110" t="s">
        <v>285</v>
      </c>
      <c r="C300" s="46"/>
      <c r="D300" s="40" t="s">
        <v>156</v>
      </c>
      <c r="E300" s="46"/>
      <c r="F300" s="6"/>
      <c r="G300" s="6"/>
    </row>
    <row r="301" spans="2:7" ht="15.75">
      <c r="B301" s="46"/>
      <c r="C301" s="46"/>
      <c r="D301" s="40" t="s">
        <v>157</v>
      </c>
      <c r="E301" s="46"/>
      <c r="F301" s="6"/>
      <c r="G301" s="6"/>
    </row>
    <row r="302" spans="2:7" ht="15.75">
      <c r="B302" s="17" t="s">
        <v>160</v>
      </c>
      <c r="C302" s="52" t="s">
        <v>152</v>
      </c>
      <c r="D302" s="52" t="s">
        <v>141</v>
      </c>
      <c r="E302" s="52" t="s">
        <v>161</v>
      </c>
      <c r="F302" s="6"/>
      <c r="G302" s="6"/>
    </row>
    <row r="303" spans="2:7" ht="15.75">
      <c r="B303" s="6"/>
      <c r="C303" s="6"/>
      <c r="D303" s="6"/>
      <c r="E303" s="6"/>
      <c r="F303" s="6"/>
      <c r="G303" s="6"/>
    </row>
    <row r="304" spans="2:7" ht="15.75">
      <c r="B304" s="14" t="s">
        <v>197</v>
      </c>
      <c r="C304" s="40" t="s">
        <v>142</v>
      </c>
      <c r="D304" s="13">
        <v>238386.03</v>
      </c>
      <c r="E304" s="26" t="s">
        <v>198</v>
      </c>
      <c r="F304" s="6"/>
      <c r="G304" s="6"/>
    </row>
    <row r="305" spans="2:7" ht="15.75">
      <c r="B305" s="14" t="s">
        <v>199</v>
      </c>
      <c r="C305" s="40" t="s">
        <v>142</v>
      </c>
      <c r="D305" s="13">
        <v>32311.37</v>
      </c>
      <c r="E305" s="26" t="s">
        <v>198</v>
      </c>
      <c r="F305" s="6"/>
      <c r="G305" s="6"/>
    </row>
    <row r="306" spans="2:7" ht="15.75">
      <c r="B306" s="14" t="s">
        <v>200</v>
      </c>
      <c r="C306" s="40" t="s">
        <v>142</v>
      </c>
      <c r="D306" s="13">
        <v>544380.6</v>
      </c>
      <c r="E306" s="26" t="s">
        <v>198</v>
      </c>
      <c r="F306" s="6"/>
      <c r="G306" s="6"/>
    </row>
    <row r="307" spans="2:7" ht="15.75">
      <c r="B307" s="14" t="s">
        <v>201</v>
      </c>
      <c r="C307" s="40" t="s">
        <v>142</v>
      </c>
      <c r="D307" s="13">
        <v>334886.99</v>
      </c>
      <c r="E307" s="26" t="s">
        <v>198</v>
      </c>
      <c r="F307" s="6"/>
      <c r="G307" s="6"/>
    </row>
    <row r="308" spans="2:7" ht="16.5" thickBot="1">
      <c r="B308" s="14"/>
      <c r="C308" s="40"/>
      <c r="D308" s="84">
        <f>SUM(D304:D307)</f>
        <v>1149964.99</v>
      </c>
      <c r="E308" s="40"/>
      <c r="F308" s="6"/>
      <c r="G308" s="6"/>
    </row>
    <row r="309" spans="2:7" ht="16.5" thickTop="1">
      <c r="B309" s="6"/>
      <c r="C309" s="6"/>
      <c r="D309" s="6"/>
      <c r="E309" s="6"/>
      <c r="F309" s="6"/>
      <c r="G309" s="6"/>
    </row>
    <row r="310" spans="2:6" ht="15.75">
      <c r="B310" s="24"/>
      <c r="C310" s="24"/>
      <c r="D310" s="24"/>
      <c r="E310" s="24"/>
      <c r="F310" s="24"/>
    </row>
    <row r="311" spans="1:9" ht="15.75">
      <c r="A311" s="27" t="s">
        <v>164</v>
      </c>
      <c r="B311" s="16" t="s">
        <v>165</v>
      </c>
      <c r="C311" s="6"/>
      <c r="D311" s="6"/>
      <c r="E311" s="6"/>
      <c r="F311" s="6"/>
      <c r="G311" s="28"/>
      <c r="H311" s="28"/>
      <c r="I311" s="28"/>
    </row>
    <row r="312" spans="1:8" ht="15.75">
      <c r="A312" s="28"/>
      <c r="B312" s="110" t="s">
        <v>285</v>
      </c>
      <c r="C312" s="6"/>
      <c r="D312" s="40" t="s">
        <v>157</v>
      </c>
      <c r="E312" s="6"/>
      <c r="F312" s="6"/>
      <c r="H312" s="28"/>
    </row>
    <row r="313" spans="1:8" ht="15.75">
      <c r="A313" s="28"/>
      <c r="B313" s="6"/>
      <c r="C313" s="6"/>
      <c r="D313" s="40" t="s">
        <v>166</v>
      </c>
      <c r="E313" s="6"/>
      <c r="F313" s="6"/>
      <c r="H313" s="28"/>
    </row>
    <row r="314" spans="1:8" ht="15.75">
      <c r="A314" s="28"/>
      <c r="B314" s="6"/>
      <c r="C314" s="6"/>
      <c r="D314" s="40" t="s">
        <v>167</v>
      </c>
      <c r="E314" s="6"/>
      <c r="F314" s="6"/>
      <c r="H314" s="28"/>
    </row>
    <row r="315" spans="1:8" ht="15.75">
      <c r="A315" s="28"/>
      <c r="B315" s="17" t="s">
        <v>160</v>
      </c>
      <c r="C315" s="52" t="s">
        <v>152</v>
      </c>
      <c r="D315" s="52" t="s">
        <v>141</v>
      </c>
      <c r="E315" s="52" t="s">
        <v>161</v>
      </c>
      <c r="F315" s="6"/>
      <c r="H315" s="28"/>
    </row>
    <row r="316" spans="1:8" ht="15.75">
      <c r="A316" s="28"/>
      <c r="B316" s="6"/>
      <c r="C316" s="6"/>
      <c r="D316" s="6"/>
      <c r="E316" s="6"/>
      <c r="F316" s="6"/>
      <c r="H316" s="28"/>
    </row>
    <row r="317" spans="1:8" ht="15.75">
      <c r="A317" s="28"/>
      <c r="B317" s="14" t="s">
        <v>30</v>
      </c>
      <c r="C317" s="40" t="s">
        <v>30</v>
      </c>
      <c r="D317" s="40" t="s">
        <v>30</v>
      </c>
      <c r="E317" s="40" t="s">
        <v>30</v>
      </c>
      <c r="F317" s="6"/>
      <c r="H317" s="28"/>
    </row>
    <row r="318" spans="1:8" ht="15.75">
      <c r="A318" s="28"/>
      <c r="B318" s="24"/>
      <c r="C318" s="24"/>
      <c r="D318" s="24"/>
      <c r="E318" s="24"/>
      <c r="F318" s="24"/>
      <c r="H318" s="28"/>
    </row>
    <row r="319" spans="1:8" ht="15.75">
      <c r="A319" s="28"/>
      <c r="H319" s="28"/>
    </row>
    <row r="320" spans="1:8" ht="15.75">
      <c r="A320" s="27" t="s">
        <v>168</v>
      </c>
      <c r="B320" s="5" t="s">
        <v>272</v>
      </c>
      <c r="H320" s="28"/>
    </row>
    <row r="321" spans="1:8" ht="15.75">
      <c r="A321" s="28"/>
      <c r="H321" s="28"/>
    </row>
    <row r="322" spans="1:8" ht="15.75">
      <c r="A322" s="28"/>
      <c r="B322" s="5" t="s">
        <v>169</v>
      </c>
      <c r="H322" s="28"/>
    </row>
    <row r="323" spans="1:8" ht="15.75">
      <c r="A323" s="28"/>
      <c r="B323" s="110" t="s">
        <v>285</v>
      </c>
      <c r="C323" s="86" t="s">
        <v>170</v>
      </c>
      <c r="H323" s="28"/>
    </row>
    <row r="324" spans="1:8" ht="15.75">
      <c r="A324" s="6"/>
      <c r="B324" s="17" t="s">
        <v>152</v>
      </c>
      <c r="C324" s="52" t="s">
        <v>141</v>
      </c>
      <c r="D324" s="52"/>
      <c r="E324" s="52"/>
      <c r="F324" s="52"/>
      <c r="G324" s="6"/>
      <c r="H324" s="28"/>
    </row>
    <row r="325" spans="1:8" ht="15.75">
      <c r="A325" s="6"/>
      <c r="B325" s="6"/>
      <c r="C325" s="6"/>
      <c r="D325" s="6"/>
      <c r="E325" s="6"/>
      <c r="F325" s="6"/>
      <c r="G325" s="6"/>
      <c r="H325" s="28"/>
    </row>
    <row r="326" spans="1:8" s="35" customFormat="1" ht="15.75">
      <c r="A326" s="13"/>
      <c r="B326" s="13" t="s">
        <v>142</v>
      </c>
      <c r="C326" s="13">
        <v>123588.93</v>
      </c>
      <c r="D326" s="13"/>
      <c r="E326" s="13"/>
      <c r="F326" s="13"/>
      <c r="G326" s="13"/>
      <c r="H326" s="32"/>
    </row>
    <row r="327" spans="1:8" s="35" customFormat="1" ht="15.75">
      <c r="A327" s="13"/>
      <c r="B327" s="13" t="s">
        <v>144</v>
      </c>
      <c r="C327" s="13">
        <v>0</v>
      </c>
      <c r="D327" s="13"/>
      <c r="E327" s="13"/>
      <c r="F327" s="13"/>
      <c r="G327" s="13"/>
      <c r="H327" s="32"/>
    </row>
    <row r="328" spans="1:8" s="35" customFormat="1" ht="16.5" thickBot="1">
      <c r="A328" s="13"/>
      <c r="B328" s="13" t="s">
        <v>265</v>
      </c>
      <c r="C328" s="59">
        <f>SUM(C326:C327)</f>
        <v>123588.93</v>
      </c>
      <c r="D328" s="13"/>
      <c r="E328" s="37"/>
      <c r="F328" s="13"/>
      <c r="G328" s="13"/>
      <c r="H328" s="32"/>
    </row>
    <row r="329" spans="1:8" ht="16.5" thickTop="1">
      <c r="A329" s="6"/>
      <c r="B329" s="14"/>
      <c r="C329" s="13"/>
      <c r="D329" s="45"/>
      <c r="E329" s="37"/>
      <c r="F329" s="14"/>
      <c r="G329" s="6"/>
      <c r="H329" s="28"/>
    </row>
    <row r="330" spans="1:8" ht="15.75">
      <c r="A330" s="6"/>
      <c r="B330" s="17"/>
      <c r="C330" s="6"/>
      <c r="D330" s="6"/>
      <c r="E330" s="6"/>
      <c r="F330" s="6"/>
      <c r="G330" s="6"/>
      <c r="H330" s="28"/>
    </row>
    <row r="331" spans="1:8" ht="15.75">
      <c r="A331" s="6"/>
      <c r="B331" s="16" t="s">
        <v>171</v>
      </c>
      <c r="C331" s="6"/>
      <c r="D331" s="6"/>
      <c r="E331" s="6"/>
      <c r="F331" s="6"/>
      <c r="G331" s="6"/>
      <c r="H331" s="28"/>
    </row>
    <row r="332" spans="1:8" ht="15.75">
      <c r="A332" s="6"/>
      <c r="B332" s="110" t="s">
        <v>285</v>
      </c>
      <c r="C332" s="40" t="s">
        <v>170</v>
      </c>
      <c r="D332" s="40"/>
      <c r="E332" s="40"/>
      <c r="F332" s="46"/>
      <c r="G332" s="6"/>
      <c r="H332" s="28"/>
    </row>
    <row r="333" spans="1:8" ht="15.75">
      <c r="A333" s="6"/>
      <c r="B333" s="17" t="s">
        <v>152</v>
      </c>
      <c r="C333" s="52" t="s">
        <v>141</v>
      </c>
      <c r="D333" s="52"/>
      <c r="E333" s="52"/>
      <c r="F333" s="52"/>
      <c r="G333" s="6"/>
      <c r="H333" s="28"/>
    </row>
    <row r="334" spans="1:8" ht="15.75">
      <c r="A334" s="6"/>
      <c r="B334" s="17"/>
      <c r="C334" s="90"/>
      <c r="D334" s="52"/>
      <c r="E334" s="52"/>
      <c r="F334" s="52"/>
      <c r="G334" s="6"/>
      <c r="H334" s="28"/>
    </row>
    <row r="335" spans="1:8" s="35" customFormat="1" ht="15.75">
      <c r="A335" s="13"/>
      <c r="B335" s="13" t="s">
        <v>142</v>
      </c>
      <c r="C335" s="89">
        <v>4924716.18</v>
      </c>
      <c r="D335" s="57"/>
      <c r="E335" s="61"/>
      <c r="F335" s="13"/>
      <c r="G335" s="13"/>
      <c r="H335" s="32"/>
    </row>
    <row r="336" spans="1:8" s="35" customFormat="1" ht="15.75">
      <c r="A336" s="13"/>
      <c r="B336" s="13" t="s">
        <v>144</v>
      </c>
      <c r="C336" s="89">
        <v>0</v>
      </c>
      <c r="D336" s="57"/>
      <c r="E336" s="61"/>
      <c r="F336" s="13"/>
      <c r="G336" s="13"/>
      <c r="H336" s="32"/>
    </row>
    <row r="337" spans="1:8" s="35" customFormat="1" ht="16.5" thickBot="1">
      <c r="A337" s="32"/>
      <c r="B337" s="35" t="s">
        <v>265</v>
      </c>
      <c r="C337" s="62">
        <f>SUM(C335:C336)</f>
        <v>4924716.18</v>
      </c>
      <c r="E337" s="63"/>
      <c r="H337" s="32"/>
    </row>
    <row r="338" spans="1:8" s="35" customFormat="1" ht="16.5" thickTop="1">
      <c r="A338" s="32"/>
      <c r="E338" s="63"/>
      <c r="H338" s="32"/>
    </row>
    <row r="339" spans="1:8" s="35" customFormat="1" ht="15.75">
      <c r="A339" s="32"/>
      <c r="E339" s="63"/>
      <c r="H339" s="32"/>
    </row>
    <row r="340" spans="1:8" s="35" customFormat="1" ht="15.75">
      <c r="A340" s="32"/>
      <c r="B340" s="16" t="s">
        <v>273</v>
      </c>
      <c r="C340" s="6"/>
      <c r="E340" s="63"/>
      <c r="H340" s="32"/>
    </row>
    <row r="341" spans="1:8" s="35" customFormat="1" ht="15.75">
      <c r="A341" s="32"/>
      <c r="B341" s="110" t="s">
        <v>285</v>
      </c>
      <c r="C341" s="40" t="s">
        <v>170</v>
      </c>
      <c r="E341" s="63"/>
      <c r="H341" s="32"/>
    </row>
    <row r="342" spans="1:8" s="35" customFormat="1" ht="15.75">
      <c r="A342" s="32"/>
      <c r="B342" s="17" t="s">
        <v>152</v>
      </c>
      <c r="C342" s="52" t="s">
        <v>141</v>
      </c>
      <c r="E342" s="63"/>
      <c r="H342" s="32"/>
    </row>
    <row r="343" spans="1:8" s="35" customFormat="1" ht="15.75">
      <c r="A343" s="32"/>
      <c r="B343" s="17"/>
      <c r="C343" s="90"/>
      <c r="E343" s="63"/>
      <c r="H343" s="32"/>
    </row>
    <row r="344" spans="1:8" s="35" customFormat="1" ht="15.75">
      <c r="A344" s="32"/>
      <c r="B344" s="13" t="s">
        <v>142</v>
      </c>
      <c r="C344" s="101">
        <v>425446.52</v>
      </c>
      <c r="E344" s="63"/>
      <c r="H344" s="32"/>
    </row>
    <row r="345" spans="1:8" s="35" customFormat="1" ht="15.75">
      <c r="A345" s="32"/>
      <c r="B345" s="13" t="s">
        <v>144</v>
      </c>
      <c r="C345" s="101">
        <v>250524.13</v>
      </c>
      <c r="E345" s="63"/>
      <c r="H345" s="32"/>
    </row>
    <row r="346" spans="1:8" s="35" customFormat="1" ht="16.5" thickBot="1">
      <c r="A346" s="32"/>
      <c r="B346" s="35" t="s">
        <v>265</v>
      </c>
      <c r="C346" s="62">
        <f>SUM(C344:C345)</f>
        <v>675970.65</v>
      </c>
      <c r="E346" s="63"/>
      <c r="H346" s="32"/>
    </row>
    <row r="347" spans="1:8" s="35" customFormat="1" ht="16.5" thickTop="1">
      <c r="A347" s="32"/>
      <c r="E347" s="63"/>
      <c r="H347" s="32"/>
    </row>
    <row r="348" spans="1:8" s="35" customFormat="1" ht="15.75">
      <c r="A348" s="32"/>
      <c r="E348" s="63"/>
      <c r="H348" s="32"/>
    </row>
    <row r="349" spans="1:8" s="35" customFormat="1" ht="15.75">
      <c r="A349" s="32"/>
      <c r="B349" s="16" t="s">
        <v>274</v>
      </c>
      <c r="C349" s="6"/>
      <c r="E349" s="63"/>
      <c r="H349" s="32"/>
    </row>
    <row r="350" spans="1:8" s="35" customFormat="1" ht="15.75">
      <c r="A350" s="32"/>
      <c r="B350" s="110" t="s">
        <v>285</v>
      </c>
      <c r="C350" s="40" t="s">
        <v>170</v>
      </c>
      <c r="E350" s="63"/>
      <c r="H350" s="32"/>
    </row>
    <row r="351" spans="1:8" s="35" customFormat="1" ht="15.75">
      <c r="A351" s="32"/>
      <c r="B351" s="17" t="s">
        <v>152</v>
      </c>
      <c r="C351" s="52" t="s">
        <v>141</v>
      </c>
      <c r="E351" s="63"/>
      <c r="H351" s="32"/>
    </row>
    <row r="352" spans="1:8" s="35" customFormat="1" ht="15.75">
      <c r="A352" s="32"/>
      <c r="B352" s="17"/>
      <c r="C352" s="90"/>
      <c r="E352" s="63"/>
      <c r="H352" s="32"/>
    </row>
    <row r="353" spans="1:8" s="35" customFormat="1" ht="15.75">
      <c r="A353" s="32"/>
      <c r="B353" s="13" t="s">
        <v>142</v>
      </c>
      <c r="C353" s="101">
        <v>78319.52</v>
      </c>
      <c r="E353" s="63"/>
      <c r="H353" s="32"/>
    </row>
    <row r="354" spans="1:8" s="35" customFormat="1" ht="15.75">
      <c r="A354" s="32"/>
      <c r="B354" s="13" t="s">
        <v>144</v>
      </c>
      <c r="C354" s="101">
        <v>0</v>
      </c>
      <c r="E354" s="63"/>
      <c r="H354" s="32"/>
    </row>
    <row r="355" spans="1:8" s="35" customFormat="1" ht="16.5" thickBot="1">
      <c r="A355" s="32"/>
      <c r="B355" s="35" t="s">
        <v>265</v>
      </c>
      <c r="C355" s="62">
        <f>SUM(C353:C354)</f>
        <v>78319.52</v>
      </c>
      <c r="E355" s="63"/>
      <c r="H355" s="32"/>
    </row>
    <row r="356" spans="1:8" s="35" customFormat="1" ht="16.5" thickTop="1">
      <c r="A356" s="32"/>
      <c r="E356" s="63"/>
      <c r="H356" s="32"/>
    </row>
    <row r="357" spans="1:8" s="35" customFormat="1" ht="15.75">
      <c r="A357" s="32"/>
      <c r="E357" s="63"/>
      <c r="H357" s="32"/>
    </row>
    <row r="358" spans="1:8" s="35" customFormat="1" ht="16.5" thickBot="1">
      <c r="A358" s="32"/>
      <c r="B358" s="102" t="s">
        <v>270</v>
      </c>
      <c r="C358" s="103">
        <f>+C346+C355</f>
        <v>754290.17</v>
      </c>
      <c r="E358" s="63"/>
      <c r="H358" s="32"/>
    </row>
    <row r="359" spans="1:8" s="35" customFormat="1" ht="16.5" thickTop="1">
      <c r="A359" s="32"/>
      <c r="E359" s="63"/>
      <c r="H359" s="32"/>
    </row>
    <row r="360" spans="1:8" s="35" customFormat="1" ht="15.75">
      <c r="A360" s="32"/>
      <c r="E360" s="63"/>
      <c r="H360" s="32"/>
    </row>
    <row r="361" spans="1:8" s="35" customFormat="1" ht="15.75">
      <c r="A361" s="32"/>
      <c r="E361" s="63"/>
      <c r="H361" s="32"/>
    </row>
    <row r="362" spans="1:8" s="35" customFormat="1" ht="15.75">
      <c r="A362" s="32"/>
      <c r="E362" s="63"/>
      <c r="H362" s="32"/>
    </row>
    <row r="363" spans="1:8" s="35" customFormat="1" ht="15.75">
      <c r="A363" s="32" t="s">
        <v>172</v>
      </c>
      <c r="B363" s="60" t="s">
        <v>173</v>
      </c>
      <c r="C363" s="13"/>
      <c r="D363" s="13"/>
      <c r="E363" s="13"/>
      <c r="H363" s="32"/>
    </row>
    <row r="364" spans="1:8" ht="15.75">
      <c r="A364" s="28"/>
      <c r="B364" s="110" t="s">
        <v>285</v>
      </c>
      <c r="C364" s="6"/>
      <c r="D364" s="6"/>
      <c r="E364" s="6"/>
      <c r="H364" s="28"/>
    </row>
    <row r="365" spans="1:8" ht="15.75">
      <c r="A365" s="28"/>
      <c r="B365" s="17" t="s">
        <v>26</v>
      </c>
      <c r="C365" s="52" t="s">
        <v>152</v>
      </c>
      <c r="D365" s="52" t="s">
        <v>170</v>
      </c>
      <c r="E365" s="52" t="s">
        <v>161</v>
      </c>
      <c r="H365" s="28"/>
    </row>
    <row r="366" spans="1:8" ht="15.75">
      <c r="A366" s="28"/>
      <c r="B366" s="6"/>
      <c r="C366" s="6"/>
      <c r="D366" s="6"/>
      <c r="E366" s="6"/>
      <c r="H366" s="28"/>
    </row>
    <row r="367" spans="1:8" s="35" customFormat="1" ht="15.75">
      <c r="A367" s="32"/>
      <c r="B367" s="13" t="s">
        <v>218</v>
      </c>
      <c r="C367" s="57" t="s">
        <v>142</v>
      </c>
      <c r="D367" s="13">
        <v>169</v>
      </c>
      <c r="E367" s="13" t="s">
        <v>226</v>
      </c>
      <c r="H367" s="32"/>
    </row>
    <row r="368" spans="1:8" s="35" customFormat="1" ht="15.75">
      <c r="A368" s="32"/>
      <c r="B368" s="13" t="s">
        <v>219</v>
      </c>
      <c r="C368" s="57" t="s">
        <v>142</v>
      </c>
      <c r="D368" s="13">
        <v>1735.77</v>
      </c>
      <c r="E368" s="13" t="s">
        <v>226</v>
      </c>
      <c r="H368" s="32"/>
    </row>
    <row r="369" spans="1:8" s="35" customFormat="1" ht="15.75">
      <c r="A369" s="32"/>
      <c r="B369" s="13" t="s">
        <v>220</v>
      </c>
      <c r="C369" s="57" t="s">
        <v>142</v>
      </c>
      <c r="D369" s="13">
        <v>1</v>
      </c>
      <c r="E369" s="13" t="s">
        <v>226</v>
      </c>
      <c r="H369" s="32"/>
    </row>
    <row r="370" spans="1:8" s="35" customFormat="1" ht="15.75">
      <c r="A370" s="32"/>
      <c r="B370" s="13" t="s">
        <v>221</v>
      </c>
      <c r="C370" s="57" t="s">
        <v>142</v>
      </c>
      <c r="D370" s="13">
        <v>4</v>
      </c>
      <c r="E370" s="13" t="s">
        <v>226</v>
      </c>
      <c r="H370" s="32"/>
    </row>
    <row r="371" spans="1:8" s="35" customFormat="1" ht="15.75">
      <c r="A371" s="32"/>
      <c r="B371" s="13" t="s">
        <v>223</v>
      </c>
      <c r="C371" s="57" t="s">
        <v>142</v>
      </c>
      <c r="D371" s="13">
        <v>322.5</v>
      </c>
      <c r="E371" s="13" t="s">
        <v>226</v>
      </c>
      <c r="H371" s="32"/>
    </row>
    <row r="372" spans="1:8" s="35" customFormat="1" ht="15.75">
      <c r="A372" s="32"/>
      <c r="B372" s="13" t="s">
        <v>225</v>
      </c>
      <c r="C372" s="57" t="s">
        <v>142</v>
      </c>
      <c r="D372" s="13">
        <v>83.28</v>
      </c>
      <c r="E372" s="13" t="s">
        <v>226</v>
      </c>
      <c r="H372" s="32"/>
    </row>
    <row r="373" spans="1:8" s="35" customFormat="1" ht="15.75">
      <c r="A373" s="32"/>
      <c r="B373" s="13" t="s">
        <v>266</v>
      </c>
      <c r="C373" s="57" t="s">
        <v>142</v>
      </c>
      <c r="D373" s="13">
        <v>9491.37</v>
      </c>
      <c r="E373" s="13" t="s">
        <v>226</v>
      </c>
      <c r="H373" s="32"/>
    </row>
    <row r="374" spans="1:8" s="35" customFormat="1" ht="15.75">
      <c r="A374" s="32"/>
      <c r="B374" s="13"/>
      <c r="C374" s="57"/>
      <c r="D374" s="13"/>
      <c r="E374" s="13"/>
      <c r="H374" s="32"/>
    </row>
    <row r="375" spans="1:8" s="35" customFormat="1" ht="16.5" thickBot="1">
      <c r="A375" s="32"/>
      <c r="B375" s="13"/>
      <c r="C375" s="13" t="s">
        <v>271</v>
      </c>
      <c r="D375" s="59">
        <f>SUM(D367:D373)</f>
        <v>11806.920000000002</v>
      </c>
      <c r="E375" s="13"/>
      <c r="H375" s="32"/>
    </row>
    <row r="376" spans="1:8" s="35" customFormat="1" ht="16.5" thickTop="1">
      <c r="A376" s="32"/>
      <c r="B376" s="13"/>
      <c r="C376" s="57"/>
      <c r="D376" s="13"/>
      <c r="E376" s="13"/>
      <c r="H376" s="32"/>
    </row>
    <row r="377" spans="1:8" s="35" customFormat="1" ht="15.75">
      <c r="A377" s="32"/>
      <c r="B377" s="13" t="s">
        <v>218</v>
      </c>
      <c r="C377" s="57" t="s">
        <v>144</v>
      </c>
      <c r="D377" s="13">
        <v>91.4</v>
      </c>
      <c r="E377" s="13" t="s">
        <v>226</v>
      </c>
      <c r="H377" s="32"/>
    </row>
    <row r="378" spans="1:8" s="35" customFormat="1" ht="15.75">
      <c r="A378" s="32"/>
      <c r="B378" s="13" t="s">
        <v>222</v>
      </c>
      <c r="C378" s="57" t="s">
        <v>144</v>
      </c>
      <c r="D378" s="13">
        <v>10</v>
      </c>
      <c r="E378" s="13" t="s">
        <v>226</v>
      </c>
      <c r="H378" s="32"/>
    </row>
    <row r="379" spans="1:8" s="35" customFormat="1" ht="15.75">
      <c r="A379" s="32"/>
      <c r="B379" s="13" t="s">
        <v>219</v>
      </c>
      <c r="C379" s="57" t="s">
        <v>144</v>
      </c>
      <c r="D379" s="13">
        <v>47.3</v>
      </c>
      <c r="E379" s="13" t="s">
        <v>226</v>
      </c>
      <c r="H379" s="32"/>
    </row>
    <row r="380" spans="1:8" s="35" customFormat="1" ht="15.75">
      <c r="A380" s="32"/>
      <c r="B380" s="13" t="s">
        <v>223</v>
      </c>
      <c r="C380" s="57" t="s">
        <v>144</v>
      </c>
      <c r="D380" s="13">
        <v>17</v>
      </c>
      <c r="E380" s="13" t="s">
        <v>226</v>
      </c>
      <c r="H380" s="32"/>
    </row>
    <row r="381" spans="1:8" s="35" customFormat="1" ht="15.75">
      <c r="A381" s="32"/>
      <c r="B381" s="13" t="s">
        <v>224</v>
      </c>
      <c r="C381" s="57" t="s">
        <v>144</v>
      </c>
      <c r="D381" s="13">
        <v>72.19</v>
      </c>
      <c r="E381" s="13" t="s">
        <v>226</v>
      </c>
      <c r="H381" s="32"/>
    </row>
    <row r="382" spans="1:8" s="35" customFormat="1" ht="15.75">
      <c r="A382" s="32"/>
      <c r="B382" s="13" t="s">
        <v>225</v>
      </c>
      <c r="C382" s="57" t="s">
        <v>144</v>
      </c>
      <c r="D382" s="13">
        <v>19</v>
      </c>
      <c r="E382" s="13" t="s">
        <v>226</v>
      </c>
      <c r="H382" s="32"/>
    </row>
    <row r="383" spans="1:8" s="35" customFormat="1" ht="16.5" thickBot="1">
      <c r="A383" s="32"/>
      <c r="B383" s="13"/>
      <c r="C383" s="13" t="s">
        <v>271</v>
      </c>
      <c r="D383" s="59">
        <f>SUM(D377:D382)</f>
        <v>256.89</v>
      </c>
      <c r="E383" s="13"/>
      <c r="H383" s="32"/>
    </row>
    <row r="384" spans="1:8" s="35" customFormat="1" ht="16.5" thickTop="1">
      <c r="A384" s="32"/>
      <c r="D384" s="97"/>
      <c r="H384" s="32"/>
    </row>
    <row r="385" spans="1:8" s="35" customFormat="1" ht="16.5" thickBot="1">
      <c r="A385" s="32"/>
      <c r="C385" s="100" t="s">
        <v>270</v>
      </c>
      <c r="D385" s="99">
        <f>+D375+D383</f>
        <v>12063.810000000001</v>
      </c>
      <c r="H385" s="32"/>
    </row>
    <row r="386" spans="1:8" s="35" customFormat="1" ht="16.5" thickTop="1">
      <c r="A386" s="32"/>
      <c r="D386" s="97"/>
      <c r="H386" s="32"/>
    </row>
    <row r="387" spans="1:8" s="35" customFormat="1" ht="15.75">
      <c r="A387" s="32"/>
      <c r="D387" s="97"/>
      <c r="H387" s="32"/>
    </row>
    <row r="388" spans="1:8" s="35" customFormat="1" ht="15.75">
      <c r="A388" s="32"/>
      <c r="H388" s="32"/>
    </row>
    <row r="389" spans="1:8" s="35" customFormat="1" ht="15.75">
      <c r="A389" s="32"/>
      <c r="B389" s="38" t="s">
        <v>275</v>
      </c>
      <c r="C389" s="38" t="s">
        <v>276</v>
      </c>
      <c r="H389" s="32"/>
    </row>
    <row r="390" spans="1:8" s="35" customFormat="1" ht="15.75">
      <c r="A390" s="32"/>
      <c r="H390" s="32"/>
    </row>
    <row r="391" spans="1:8" ht="15.75">
      <c r="A391" s="28"/>
      <c r="B391" t="s">
        <v>269</v>
      </c>
      <c r="C391" t="s">
        <v>174</v>
      </c>
      <c r="H391" s="28"/>
    </row>
  </sheetData>
  <printOptions horizontalCentered="1"/>
  <pageMargins left="0.25" right="0.222222222222222" top="0.4" bottom="0.15" header="0.5" footer="0.5"/>
  <pageSetup horizontalDpi="180" verticalDpi="180" orientation="portrait" scale="68" r:id="rId2"/>
  <rowBreaks count="6" manualBreakCount="6">
    <brk id="54" max="255" man="1"/>
    <brk id="109" max="255" man="1"/>
    <brk id="164" max="255" man="1"/>
    <brk id="219" max="255" man="1"/>
    <brk id="271" max="255" man="1"/>
    <brk id="3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0">
      <selection activeCell="A18" sqref="A18"/>
    </sheetView>
  </sheetViews>
  <sheetFormatPr defaultColWidth="9.00390625" defaultRowHeight="15.75"/>
  <cols>
    <col min="5" max="5" width="6.125" style="0" customWidth="1"/>
    <col min="6" max="6" width="11.125" style="0" customWidth="1"/>
    <col min="7" max="7" width="6.25390625" style="0" customWidth="1"/>
    <col min="8" max="8" width="9.75390625" style="0" customWidth="1"/>
  </cols>
  <sheetData>
    <row r="1" spans="1:6" ht="15.75">
      <c r="A1" s="155" t="s">
        <v>372</v>
      </c>
      <c r="B1" s="155"/>
      <c r="C1" s="155"/>
      <c r="D1" s="155"/>
      <c r="E1" s="155"/>
      <c r="F1" s="155"/>
    </row>
    <row r="2" spans="1:4" ht="15.75">
      <c r="A2" s="160" t="s">
        <v>400</v>
      </c>
      <c r="D2" s="67"/>
    </row>
    <row r="3" spans="6:8" ht="15.75">
      <c r="F3" s="120" t="s">
        <v>325</v>
      </c>
      <c r="H3" s="120" t="s">
        <v>325</v>
      </c>
    </row>
    <row r="4" spans="6:8" ht="15.75">
      <c r="F4" s="120" t="s">
        <v>364</v>
      </c>
      <c r="H4" s="120" t="s">
        <v>365</v>
      </c>
    </row>
    <row r="5" spans="6:8" ht="15.75">
      <c r="F5" s="120" t="s">
        <v>3</v>
      </c>
      <c r="H5" s="120" t="s">
        <v>366</v>
      </c>
    </row>
    <row r="6" spans="6:8" ht="15.75">
      <c r="F6" s="120" t="s">
        <v>4</v>
      </c>
      <c r="H6" s="120" t="s">
        <v>367</v>
      </c>
    </row>
    <row r="7" spans="1:9" ht="15.75">
      <c r="A7" s="118"/>
      <c r="B7" s="118"/>
      <c r="C7" s="118"/>
      <c r="D7" s="118"/>
      <c r="E7" s="118"/>
      <c r="F7" s="144" t="s">
        <v>352</v>
      </c>
      <c r="G7" s="139"/>
      <c r="H7" s="143" t="s">
        <v>351</v>
      </c>
      <c r="I7" s="118"/>
    </row>
    <row r="8" spans="1:9" ht="15.75">
      <c r="A8" s="118"/>
      <c r="B8" s="118"/>
      <c r="C8" s="118"/>
      <c r="D8" s="118"/>
      <c r="E8" s="118"/>
      <c r="F8" s="119" t="s">
        <v>27</v>
      </c>
      <c r="G8" s="118"/>
      <c r="H8" s="119" t="s">
        <v>27</v>
      </c>
      <c r="I8" s="118"/>
    </row>
    <row r="9" spans="1:9" ht="15.75">
      <c r="A9" s="118"/>
      <c r="B9" s="118"/>
      <c r="C9" s="118"/>
      <c r="D9" s="118"/>
      <c r="E9" s="118"/>
      <c r="F9" s="118"/>
      <c r="G9" s="118"/>
      <c r="H9" s="118"/>
      <c r="I9" s="118"/>
    </row>
    <row r="10" spans="1:10" ht="15.75">
      <c r="A10" s="118" t="s">
        <v>297</v>
      </c>
      <c r="B10" s="118"/>
      <c r="C10" s="118"/>
      <c r="D10" s="118"/>
      <c r="E10" s="118"/>
      <c r="F10" s="122">
        <v>16690</v>
      </c>
      <c r="G10" s="122"/>
      <c r="H10" s="122">
        <v>16926</v>
      </c>
      <c r="I10" s="122"/>
      <c r="J10" s="123"/>
    </row>
    <row r="11" spans="1:10" ht="15.75">
      <c r="A11" s="118"/>
      <c r="B11" s="118"/>
      <c r="C11" s="118"/>
      <c r="D11" s="118"/>
      <c r="E11" s="118"/>
      <c r="F11" s="122"/>
      <c r="G11" s="122"/>
      <c r="H11" s="122"/>
      <c r="I11" s="122"/>
      <c r="J11" s="123"/>
    </row>
    <row r="12" spans="1:10" ht="15.75">
      <c r="A12" s="118" t="s">
        <v>298</v>
      </c>
      <c r="B12" s="118"/>
      <c r="C12" s="118"/>
      <c r="D12" s="118"/>
      <c r="E12" s="118"/>
      <c r="F12" s="122" t="s">
        <v>382</v>
      </c>
      <c r="G12" s="122"/>
      <c r="H12" s="122" t="s">
        <v>381</v>
      </c>
      <c r="I12" s="122"/>
      <c r="J12" s="123"/>
    </row>
    <row r="13" spans="1:10" ht="15.75">
      <c r="A13" s="118"/>
      <c r="B13" s="118"/>
      <c r="C13" s="118"/>
      <c r="D13" s="118"/>
      <c r="E13" s="118"/>
      <c r="F13" s="122"/>
      <c r="G13" s="122"/>
      <c r="H13" s="122"/>
      <c r="I13" s="122"/>
      <c r="J13" s="123"/>
    </row>
    <row r="14" spans="1:10" ht="15.75">
      <c r="A14" s="118" t="s">
        <v>299</v>
      </c>
      <c r="B14" s="118"/>
      <c r="C14" s="118"/>
      <c r="D14" s="118"/>
      <c r="E14" s="118"/>
      <c r="F14" s="122" t="s">
        <v>382</v>
      </c>
      <c r="G14" s="122"/>
      <c r="H14" s="122" t="s">
        <v>381</v>
      </c>
      <c r="I14" s="122"/>
      <c r="J14" s="123"/>
    </row>
    <row r="15" spans="1:10" ht="15.75">
      <c r="A15" s="118"/>
      <c r="B15" s="118"/>
      <c r="C15" s="118"/>
      <c r="D15" s="118"/>
      <c r="E15" s="118"/>
      <c r="F15" s="122"/>
      <c r="G15" s="122"/>
      <c r="H15" s="122"/>
      <c r="I15" s="122"/>
      <c r="J15" s="123"/>
    </row>
    <row r="16" spans="1:10" ht="15.75">
      <c r="A16" s="118" t="s">
        <v>300</v>
      </c>
      <c r="B16" s="118"/>
      <c r="C16" s="118"/>
      <c r="D16" s="118"/>
      <c r="E16" s="118"/>
      <c r="F16" s="122">
        <v>11</v>
      </c>
      <c r="G16" s="122"/>
      <c r="H16" s="122">
        <v>11</v>
      </c>
      <c r="I16" s="122"/>
      <c r="J16" s="123"/>
    </row>
    <row r="17" spans="1:10" ht="8.25" customHeight="1">
      <c r="A17" s="118"/>
      <c r="B17" s="118"/>
      <c r="C17" s="118"/>
      <c r="D17" s="118"/>
      <c r="E17" s="118"/>
      <c r="F17" s="122"/>
      <c r="G17" s="122"/>
      <c r="H17" s="122"/>
      <c r="I17" s="122"/>
      <c r="J17" s="123"/>
    </row>
    <row r="18" spans="1:10" ht="15.75">
      <c r="A18" s="118" t="s">
        <v>132</v>
      </c>
      <c r="B18" s="118"/>
      <c r="C18" s="118"/>
      <c r="D18" s="118"/>
      <c r="E18" s="118"/>
      <c r="F18" s="122"/>
      <c r="G18" s="122"/>
      <c r="H18" s="122"/>
      <c r="I18" s="122"/>
      <c r="J18" s="123"/>
    </row>
    <row r="19" spans="1:10" ht="15.75">
      <c r="A19" s="118" t="s">
        <v>301</v>
      </c>
      <c r="B19" s="118"/>
      <c r="C19" s="118"/>
      <c r="D19" s="118"/>
      <c r="E19" s="118"/>
      <c r="F19" s="128">
        <v>30425</v>
      </c>
      <c r="G19" s="122"/>
      <c r="H19" s="128">
        <v>32024</v>
      </c>
      <c r="I19" s="122"/>
      <c r="J19" s="123"/>
    </row>
    <row r="20" spans="1:10" ht="15.75">
      <c r="A20" s="118" t="s">
        <v>391</v>
      </c>
      <c r="B20" s="118"/>
      <c r="C20" s="118"/>
      <c r="D20" s="118"/>
      <c r="E20" s="118"/>
      <c r="F20" s="129">
        <v>4663</v>
      </c>
      <c r="G20" s="122"/>
      <c r="H20" s="129">
        <f>485+1679</f>
        <v>2164</v>
      </c>
      <c r="I20" s="122"/>
      <c r="J20" s="123"/>
    </row>
    <row r="21" spans="1:10" ht="15.75">
      <c r="A21" s="118" t="s">
        <v>385</v>
      </c>
      <c r="B21" s="118"/>
      <c r="C21" s="118"/>
      <c r="D21" s="118"/>
      <c r="E21" s="118"/>
      <c r="F21" s="129">
        <v>1989</v>
      </c>
      <c r="G21" s="122"/>
      <c r="H21" s="130">
        <f>849+927</f>
        <v>1776</v>
      </c>
      <c r="I21" s="122"/>
      <c r="J21" s="123"/>
    </row>
    <row r="22" spans="1:10" ht="15.75">
      <c r="A22" s="118"/>
      <c r="B22" s="118"/>
      <c r="C22" s="118"/>
      <c r="D22" s="118"/>
      <c r="E22" s="118"/>
      <c r="F22" s="149">
        <f>SUM(F19:F21)</f>
        <v>37077</v>
      </c>
      <c r="G22" s="122"/>
      <c r="H22" s="130">
        <f>SUM(H19:H21)</f>
        <v>35964</v>
      </c>
      <c r="I22" s="122"/>
      <c r="J22" s="123"/>
    </row>
    <row r="23" spans="1:10" ht="10.5" customHeight="1">
      <c r="A23" s="118"/>
      <c r="B23" s="118"/>
      <c r="C23" s="118"/>
      <c r="D23" s="118"/>
      <c r="E23" s="118"/>
      <c r="F23" s="122"/>
      <c r="G23" s="122"/>
      <c r="H23" s="122"/>
      <c r="I23" s="122"/>
      <c r="J23" s="123"/>
    </row>
    <row r="24" spans="1:10" ht="15.75">
      <c r="A24" s="118" t="s">
        <v>302</v>
      </c>
      <c r="B24" s="118"/>
      <c r="C24" s="118"/>
      <c r="D24" s="118"/>
      <c r="E24" s="118"/>
      <c r="F24" s="122"/>
      <c r="G24" s="122"/>
      <c r="H24" s="122"/>
      <c r="I24" s="122"/>
      <c r="J24" s="123"/>
    </row>
    <row r="25" spans="1:10" ht="15.75">
      <c r="A25" s="118" t="s">
        <v>395</v>
      </c>
      <c r="B25" s="118"/>
      <c r="C25" s="118"/>
      <c r="D25" s="118"/>
      <c r="E25" s="118"/>
      <c r="F25" s="128">
        <v>3285</v>
      </c>
      <c r="G25" s="122"/>
      <c r="H25" s="128">
        <f>685+2992</f>
        <v>3677</v>
      </c>
      <c r="I25" s="122"/>
      <c r="J25" s="123"/>
    </row>
    <row r="26" spans="1:10" ht="15.75">
      <c r="A26" s="118" t="s">
        <v>394</v>
      </c>
      <c r="B26" s="118"/>
      <c r="C26" s="118"/>
      <c r="D26" s="118"/>
      <c r="E26" s="118"/>
      <c r="F26" s="129">
        <v>3363</v>
      </c>
      <c r="G26" s="122"/>
      <c r="H26" s="129">
        <v>1306</v>
      </c>
      <c r="I26" s="122"/>
      <c r="J26" s="123"/>
    </row>
    <row r="27" spans="1:10" ht="15.75">
      <c r="A27" s="118" t="s">
        <v>390</v>
      </c>
      <c r="B27" s="118"/>
      <c r="C27" s="118"/>
      <c r="D27" s="118"/>
      <c r="E27" s="118"/>
      <c r="F27" s="129">
        <f>1720+9890</f>
        <v>11610</v>
      </c>
      <c r="G27" s="122"/>
      <c r="H27" s="129">
        <v>11760</v>
      </c>
      <c r="I27" s="122"/>
      <c r="J27" s="123"/>
    </row>
    <row r="28" spans="1:10" ht="15.75">
      <c r="A28" s="118" t="s">
        <v>303</v>
      </c>
      <c r="B28" s="118"/>
      <c r="C28" s="118"/>
      <c r="D28" s="118"/>
      <c r="E28" s="118"/>
      <c r="F28" s="130" t="s">
        <v>382</v>
      </c>
      <c r="G28" s="122"/>
      <c r="H28" s="130" t="s">
        <v>383</v>
      </c>
      <c r="I28" s="122"/>
      <c r="J28" s="123"/>
    </row>
    <row r="29" spans="1:10" ht="15.75">
      <c r="A29" s="118"/>
      <c r="B29" s="118"/>
      <c r="C29" s="118"/>
      <c r="D29" s="118"/>
      <c r="E29" s="118"/>
      <c r="F29" s="149">
        <f>SUM(F25:F28)</f>
        <v>18258</v>
      </c>
      <c r="G29" s="122"/>
      <c r="H29" s="130">
        <f>SUM(H25:H28)</f>
        <v>16743</v>
      </c>
      <c r="I29" s="122"/>
      <c r="J29" s="123"/>
    </row>
    <row r="30" spans="1:10" ht="9.75" customHeight="1">
      <c r="A30" s="118"/>
      <c r="B30" s="118"/>
      <c r="C30" s="118"/>
      <c r="D30" s="118"/>
      <c r="E30" s="118"/>
      <c r="F30" s="122"/>
      <c r="G30" s="122"/>
      <c r="H30" s="122"/>
      <c r="I30" s="122"/>
      <c r="J30" s="123"/>
    </row>
    <row r="31" spans="1:10" ht="15.75">
      <c r="A31" s="118" t="s">
        <v>392</v>
      </c>
      <c r="B31" s="118"/>
      <c r="C31" s="118"/>
      <c r="D31" s="118"/>
      <c r="E31" s="118"/>
      <c r="F31" s="122">
        <f>F22-F29</f>
        <v>18819</v>
      </c>
      <c r="G31" s="122"/>
      <c r="H31" s="122">
        <f>H22-H29</f>
        <v>19221</v>
      </c>
      <c r="I31" s="122"/>
      <c r="J31" s="123"/>
    </row>
    <row r="32" spans="1:10" ht="11.25" customHeight="1">
      <c r="A32" s="118"/>
      <c r="B32" s="118"/>
      <c r="C32" s="118"/>
      <c r="D32" s="118"/>
      <c r="E32" s="118"/>
      <c r="F32" s="122"/>
      <c r="G32" s="122"/>
      <c r="H32" s="122"/>
      <c r="I32" s="122"/>
      <c r="J32" s="123"/>
    </row>
    <row r="33" spans="1:10" ht="16.5" thickBot="1">
      <c r="A33" s="118"/>
      <c r="B33" s="118"/>
      <c r="C33" s="118"/>
      <c r="D33" s="118"/>
      <c r="E33" s="118"/>
      <c r="F33" s="127">
        <f>F10+F16+F31</f>
        <v>35520</v>
      </c>
      <c r="G33" s="122"/>
      <c r="H33" s="127">
        <f>H10+H16+H31</f>
        <v>36158</v>
      </c>
      <c r="I33" s="122"/>
      <c r="J33" s="123"/>
    </row>
    <row r="34" spans="1:10" ht="11.25" customHeight="1" thickTop="1">
      <c r="A34" s="118"/>
      <c r="B34" s="118"/>
      <c r="C34" s="118"/>
      <c r="D34" s="118"/>
      <c r="E34" s="118"/>
      <c r="F34" s="122"/>
      <c r="G34" s="122"/>
      <c r="H34" s="122"/>
      <c r="I34" s="122"/>
      <c r="J34" s="123"/>
    </row>
    <row r="35" spans="1:10" ht="15.75">
      <c r="A35" s="118" t="s">
        <v>304</v>
      </c>
      <c r="B35" s="118"/>
      <c r="C35" s="118"/>
      <c r="D35" s="118"/>
      <c r="E35" s="118"/>
      <c r="F35" s="122">
        <v>54000</v>
      </c>
      <c r="G35" s="122"/>
      <c r="H35" s="122">
        <v>54000</v>
      </c>
      <c r="I35" s="122"/>
      <c r="J35" s="123"/>
    </row>
    <row r="36" spans="1:10" ht="15.75">
      <c r="A36" s="118" t="s">
        <v>305</v>
      </c>
      <c r="B36" s="118"/>
      <c r="C36" s="118"/>
      <c r="D36" s="118"/>
      <c r="E36" s="118"/>
      <c r="F36" s="126">
        <v>-18580</v>
      </c>
      <c r="G36" s="122"/>
      <c r="H36" s="126">
        <v>-17842</v>
      </c>
      <c r="I36" s="122"/>
      <c r="J36" s="123"/>
    </row>
    <row r="37" spans="1:10" ht="15.75">
      <c r="A37" s="118" t="s">
        <v>306</v>
      </c>
      <c r="B37" s="118"/>
      <c r="C37" s="118"/>
      <c r="D37" s="118"/>
      <c r="E37" s="118"/>
      <c r="F37" s="122">
        <f>SUM(F35:F36)</f>
        <v>35420</v>
      </c>
      <c r="G37" s="122"/>
      <c r="H37" s="122">
        <f>SUM(H35:H36)</f>
        <v>36158</v>
      </c>
      <c r="I37" s="122"/>
      <c r="J37" s="123"/>
    </row>
    <row r="38" spans="1:10" ht="15.75">
      <c r="A38" s="118" t="s">
        <v>307</v>
      </c>
      <c r="B38" s="118"/>
      <c r="C38" s="118"/>
      <c r="D38" s="118"/>
      <c r="E38" s="118"/>
      <c r="F38" s="124" t="s">
        <v>296</v>
      </c>
      <c r="G38" s="122"/>
      <c r="H38" s="124" t="s">
        <v>296</v>
      </c>
      <c r="I38" s="122"/>
      <c r="J38" s="123"/>
    </row>
    <row r="39" spans="1:10" ht="15.75">
      <c r="A39" s="118" t="s">
        <v>308</v>
      </c>
      <c r="B39" s="118"/>
      <c r="C39" s="118"/>
      <c r="D39" s="118"/>
      <c r="E39" s="118"/>
      <c r="F39" s="124"/>
      <c r="G39" s="122"/>
      <c r="H39" s="124"/>
      <c r="I39" s="122"/>
      <c r="J39" s="123"/>
    </row>
    <row r="40" spans="1:10" ht="15.75">
      <c r="A40" s="118" t="s">
        <v>384</v>
      </c>
      <c r="B40" s="118"/>
      <c r="C40" s="118"/>
      <c r="D40" s="118"/>
      <c r="E40" s="118"/>
      <c r="F40" s="145">
        <v>100</v>
      </c>
      <c r="G40" s="122"/>
      <c r="H40" s="124" t="s">
        <v>296</v>
      </c>
      <c r="I40" s="122"/>
      <c r="J40" s="123"/>
    </row>
    <row r="41" spans="1:10" ht="15.75">
      <c r="A41" s="118" t="s">
        <v>309</v>
      </c>
      <c r="B41" s="118"/>
      <c r="C41" s="118"/>
      <c r="D41" s="118"/>
      <c r="E41" s="118"/>
      <c r="F41" s="124" t="s">
        <v>296</v>
      </c>
      <c r="G41" s="122"/>
      <c r="H41" s="124" t="s">
        <v>296</v>
      </c>
      <c r="I41" s="122"/>
      <c r="J41" s="123"/>
    </row>
    <row r="42" spans="1:10" ht="16.5" thickBot="1">
      <c r="A42" s="118"/>
      <c r="B42" s="118"/>
      <c r="C42" s="118"/>
      <c r="D42" s="118"/>
      <c r="E42" s="118"/>
      <c r="F42" s="127">
        <f>SUM(F37:F41)</f>
        <v>35520</v>
      </c>
      <c r="G42" s="122"/>
      <c r="H42" s="127">
        <f>SUM(H37:H41)</f>
        <v>36158</v>
      </c>
      <c r="I42" s="122"/>
      <c r="J42" s="123"/>
    </row>
    <row r="43" spans="1:10" ht="12" customHeight="1" thickTop="1">
      <c r="A43" s="118"/>
      <c r="B43" s="118"/>
      <c r="C43" s="118"/>
      <c r="D43" s="118"/>
      <c r="E43" s="118"/>
      <c r="F43" s="142"/>
      <c r="G43" s="122"/>
      <c r="H43" s="142"/>
      <c r="I43" s="122"/>
      <c r="J43" s="123"/>
    </row>
    <row r="44" spans="1:10" ht="15.75">
      <c r="A44" s="118" t="s">
        <v>377</v>
      </c>
      <c r="B44" s="118"/>
      <c r="C44" s="118"/>
      <c r="D44" s="118"/>
      <c r="E44" s="118"/>
      <c r="F44" s="150">
        <f>F37/54000</f>
        <v>0.6559259259259259</v>
      </c>
      <c r="G44" s="151"/>
      <c r="H44" s="150">
        <f>H37/54000</f>
        <v>0.6695925925925926</v>
      </c>
      <c r="I44" s="122"/>
      <c r="J44" s="123"/>
    </row>
    <row r="45" spans="6:10" ht="9.75" customHeight="1">
      <c r="F45" s="118"/>
      <c r="G45" s="123"/>
      <c r="H45" s="123"/>
      <c r="I45" s="123"/>
      <c r="J45" s="123"/>
    </row>
    <row r="46" spans="1:10" ht="15.75">
      <c r="A46" t="s">
        <v>319</v>
      </c>
      <c r="J46" s="123"/>
    </row>
    <row r="47" ht="15.75">
      <c r="A47" t="s">
        <v>358</v>
      </c>
    </row>
  </sheetData>
  <printOptions/>
  <pageMargins left="0.75" right="0.75" top="0.75" bottom="0.25" header="0.5" footer="0.5"/>
  <pageSetup horizontalDpi="180" verticalDpi="180" orientation="portrait" r:id="rId1"/>
  <headerFooter alignWithMargins="0">
    <oddFooter>&amp;C2 of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39">
      <selection activeCell="A41" sqref="A41"/>
    </sheetView>
  </sheetViews>
  <sheetFormatPr defaultColWidth="9.00390625" defaultRowHeight="15.75"/>
  <cols>
    <col min="1" max="1" width="9.625" style="0" bestFit="1" customWidth="1"/>
    <col min="3" max="3" width="5.125" style="0" customWidth="1"/>
    <col min="4" max="4" width="10.125" style="0" customWidth="1"/>
    <col min="5" max="5" width="3.875" style="0" customWidth="1"/>
    <col min="6" max="6" width="12.125" style="0" customWidth="1"/>
    <col min="7" max="7" width="3.25390625" style="0" customWidth="1"/>
    <col min="8" max="8" width="3.875" style="0" customWidth="1"/>
    <col min="9" max="9" width="10.25390625" style="0" customWidth="1"/>
    <col min="10" max="10" width="3.625" style="0" customWidth="1"/>
    <col min="11" max="11" width="11.125" style="0" customWidth="1"/>
  </cols>
  <sheetData>
    <row r="1" ht="15.75">
      <c r="D1" s="98" t="s">
        <v>331</v>
      </c>
    </row>
    <row r="2" ht="15.75">
      <c r="D2" s="98"/>
    </row>
    <row r="3" spans="2:10" ht="15.75">
      <c r="B3" s="154" t="s">
        <v>399</v>
      </c>
      <c r="C3" s="154"/>
      <c r="D3" s="154"/>
      <c r="E3" s="154"/>
      <c r="F3" s="154"/>
      <c r="G3" s="154"/>
      <c r="H3" s="154"/>
      <c r="I3" s="154"/>
      <c r="J3" s="154"/>
    </row>
    <row r="4" spans="2:10" ht="15.75">
      <c r="B4" s="154"/>
      <c r="C4" s="154"/>
      <c r="D4" s="154"/>
      <c r="E4" s="154"/>
      <c r="F4" s="154"/>
      <c r="G4" s="154"/>
      <c r="H4" s="154"/>
      <c r="I4" s="154"/>
      <c r="J4" s="154"/>
    </row>
    <row r="5" spans="1:4" ht="15.75">
      <c r="A5" t="s">
        <v>376</v>
      </c>
      <c r="D5" s="67"/>
    </row>
    <row r="6" spans="1:4" ht="15.75">
      <c r="A6" s="133">
        <v>37711</v>
      </c>
      <c r="D6" s="67"/>
    </row>
    <row r="7" spans="1:4" ht="15.75">
      <c r="A7" s="133"/>
      <c r="D7" s="67"/>
    </row>
    <row r="8" spans="1:6" ht="15.75">
      <c r="A8" s="155" t="s">
        <v>375</v>
      </c>
      <c r="B8" s="155"/>
      <c r="C8" s="155"/>
      <c r="D8" s="155"/>
      <c r="E8" s="155"/>
      <c r="F8" s="155"/>
    </row>
    <row r="9" spans="1:4" ht="15.75">
      <c r="A9" s="160" t="s">
        <v>400</v>
      </c>
      <c r="D9" s="67"/>
    </row>
    <row r="10" spans="4:11" ht="15.75">
      <c r="D10" s="161" t="s">
        <v>16</v>
      </c>
      <c r="E10" s="161"/>
      <c r="F10" s="161"/>
      <c r="I10" s="161" t="s">
        <v>17</v>
      </c>
      <c r="J10" s="161"/>
      <c r="K10" s="161"/>
    </row>
    <row r="11" spans="4:12" ht="15.75">
      <c r="D11" s="120" t="s">
        <v>9</v>
      </c>
      <c r="E11" s="120"/>
      <c r="F11" s="120" t="s">
        <v>10</v>
      </c>
      <c r="G11" s="120"/>
      <c r="H11" s="120"/>
      <c r="I11" s="120" t="s">
        <v>9</v>
      </c>
      <c r="J11" s="120"/>
      <c r="K11" s="120" t="s">
        <v>10</v>
      </c>
      <c r="L11" s="118"/>
    </row>
    <row r="12" spans="4:12" ht="15.75">
      <c r="D12" s="120" t="s">
        <v>360</v>
      </c>
      <c r="E12" s="120"/>
      <c r="F12" s="120" t="s">
        <v>361</v>
      </c>
      <c r="G12" s="120"/>
      <c r="H12" s="120"/>
      <c r="I12" s="120" t="s">
        <v>360</v>
      </c>
      <c r="J12" s="120"/>
      <c r="K12" s="120" t="s">
        <v>361</v>
      </c>
      <c r="L12" s="118"/>
    </row>
    <row r="13" spans="4:12" ht="15.75">
      <c r="D13" s="120" t="s">
        <v>329</v>
      </c>
      <c r="E13" s="120"/>
      <c r="F13" s="120" t="s">
        <v>329</v>
      </c>
      <c r="G13" s="120"/>
      <c r="H13" s="120"/>
      <c r="I13" s="120" t="s">
        <v>362</v>
      </c>
      <c r="J13" s="120"/>
      <c r="K13" s="120" t="s">
        <v>363</v>
      </c>
      <c r="L13" s="118"/>
    </row>
    <row r="14" spans="1:12" ht="15.75">
      <c r="A14" s="118"/>
      <c r="B14" s="118"/>
      <c r="C14" s="118"/>
      <c r="D14" s="147">
        <v>37711</v>
      </c>
      <c r="E14" s="148"/>
      <c r="F14" s="147">
        <v>37346</v>
      </c>
      <c r="G14" s="139"/>
      <c r="H14" s="139"/>
      <c r="I14" s="147">
        <v>37711</v>
      </c>
      <c r="J14" s="139"/>
      <c r="K14" s="147">
        <v>37346</v>
      </c>
      <c r="L14" s="118"/>
    </row>
    <row r="15" spans="1:12" ht="15.75">
      <c r="A15" s="118"/>
      <c r="B15" s="118"/>
      <c r="C15" s="118"/>
      <c r="D15" s="119" t="s">
        <v>27</v>
      </c>
      <c r="E15" s="120"/>
      <c r="F15" s="119" t="s">
        <v>27</v>
      </c>
      <c r="G15" s="120"/>
      <c r="H15" s="120"/>
      <c r="I15" s="119" t="s">
        <v>27</v>
      </c>
      <c r="J15" s="120"/>
      <c r="K15" s="119" t="s">
        <v>27</v>
      </c>
      <c r="L15" s="118"/>
    </row>
    <row r="16" spans="1:8" ht="9" customHeight="1">
      <c r="A16" s="118"/>
      <c r="B16" s="118"/>
      <c r="C16" s="118"/>
      <c r="D16" s="118"/>
      <c r="E16" s="118"/>
      <c r="F16" s="118"/>
      <c r="G16" s="118"/>
      <c r="H16" s="118"/>
    </row>
    <row r="17" spans="1:13" ht="15.75">
      <c r="A17" s="118" t="s">
        <v>289</v>
      </c>
      <c r="B17" s="118"/>
      <c r="C17" s="118"/>
      <c r="D17" s="122">
        <v>6511</v>
      </c>
      <c r="E17" s="122"/>
      <c r="F17" s="122">
        <v>7578</v>
      </c>
      <c r="G17" s="122"/>
      <c r="H17" s="122"/>
      <c r="I17" s="122">
        <v>6511</v>
      </c>
      <c r="J17" s="122"/>
      <c r="K17" s="122">
        <v>7578</v>
      </c>
      <c r="L17" s="122"/>
      <c r="M17" s="123"/>
    </row>
    <row r="18" spans="1:13" ht="12" customHeight="1">
      <c r="A18" s="118"/>
      <c r="B18" s="118"/>
      <c r="C18" s="118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.75">
      <c r="A19" s="118" t="s">
        <v>290</v>
      </c>
      <c r="B19" s="118"/>
      <c r="C19" s="118"/>
      <c r="D19" s="122">
        <f>-D25-D17-D21+D29</f>
        <v>-7309</v>
      </c>
      <c r="E19" s="122"/>
      <c r="F19" s="122">
        <f>-F25-F17-F21+F29</f>
        <v>-8573</v>
      </c>
      <c r="G19" s="122"/>
      <c r="H19" s="122"/>
      <c r="I19" s="122">
        <f>-I25-I17-I21+I29</f>
        <v>-7309</v>
      </c>
      <c r="J19" s="122"/>
      <c r="K19" s="122">
        <f>-K25-K17-K21+K29</f>
        <v>-8573</v>
      </c>
      <c r="L19" s="122"/>
      <c r="M19" s="123"/>
    </row>
    <row r="20" spans="1:13" ht="11.25" customHeight="1">
      <c r="A20" s="118"/>
      <c r="B20" s="118"/>
      <c r="C20" s="118"/>
      <c r="D20" s="122"/>
      <c r="E20" s="122"/>
      <c r="F20" s="122"/>
      <c r="G20" s="122"/>
      <c r="H20" s="122"/>
      <c r="I20" s="142"/>
      <c r="J20" s="122"/>
      <c r="K20" s="122"/>
      <c r="L20" s="122"/>
      <c r="M20" s="123"/>
    </row>
    <row r="21" spans="1:13" ht="15.75">
      <c r="A21" s="118" t="s">
        <v>291</v>
      </c>
      <c r="B21" s="118"/>
      <c r="C21" s="118"/>
      <c r="D21" s="126">
        <v>348</v>
      </c>
      <c r="E21" s="122"/>
      <c r="F21" s="126">
        <v>507</v>
      </c>
      <c r="G21" s="122"/>
      <c r="H21" s="122"/>
      <c r="I21" s="126">
        <v>348</v>
      </c>
      <c r="J21" s="122"/>
      <c r="K21" s="126">
        <v>507</v>
      </c>
      <c r="L21" s="122"/>
      <c r="M21" s="123"/>
    </row>
    <row r="22" spans="1:13" ht="10.5" customHeight="1">
      <c r="A22" s="118"/>
      <c r="B22" s="118"/>
      <c r="C22" s="118"/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1:13" ht="15.75">
      <c r="A23" s="118" t="s">
        <v>356</v>
      </c>
      <c r="B23" s="118"/>
      <c r="C23" s="118"/>
      <c r="D23" s="122">
        <f>D29-D25</f>
        <v>-450</v>
      </c>
      <c r="E23" s="122"/>
      <c r="F23" s="122">
        <f>SUM(F17:F22)</f>
        <v>-488</v>
      </c>
      <c r="G23" s="122"/>
      <c r="H23" s="122"/>
      <c r="I23" s="122">
        <f>I29-I25</f>
        <v>-450</v>
      </c>
      <c r="J23" s="122"/>
      <c r="K23" s="122">
        <f>SUM(K17:K22)</f>
        <v>-488</v>
      </c>
      <c r="L23" s="122"/>
      <c r="M23" s="123"/>
    </row>
    <row r="24" spans="1:13" ht="11.25" customHeight="1">
      <c r="A24" s="118"/>
      <c r="B24" s="118"/>
      <c r="C24" s="118"/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1:13" ht="15.75">
      <c r="A25" s="118" t="s">
        <v>292</v>
      </c>
      <c r="B25" s="118"/>
      <c r="C25" s="118"/>
      <c r="D25" s="122">
        <v>-188</v>
      </c>
      <c r="E25" s="122"/>
      <c r="F25" s="122">
        <v>-817</v>
      </c>
      <c r="G25" s="122"/>
      <c r="H25" s="122"/>
      <c r="I25" s="122">
        <v>-188</v>
      </c>
      <c r="J25" s="122"/>
      <c r="K25" s="122">
        <v>-817</v>
      </c>
      <c r="L25" s="122"/>
      <c r="M25" s="123"/>
    </row>
    <row r="26" spans="1:13" ht="11.25" customHeight="1">
      <c r="A26" s="118"/>
      <c r="B26" s="118"/>
      <c r="C26" s="118"/>
      <c r="D26" s="122"/>
      <c r="E26" s="122"/>
      <c r="F26" s="122" t="s">
        <v>328</v>
      </c>
      <c r="G26" s="122"/>
      <c r="H26" s="122"/>
      <c r="I26" s="122"/>
      <c r="J26" s="122"/>
      <c r="K26" s="122" t="s">
        <v>328</v>
      </c>
      <c r="L26" s="122"/>
      <c r="M26" s="123"/>
    </row>
    <row r="27" spans="1:13" ht="15.75">
      <c r="A27" s="118" t="s">
        <v>293</v>
      </c>
      <c r="B27" s="118"/>
      <c r="C27" s="118"/>
      <c r="D27" s="124" t="s">
        <v>310</v>
      </c>
      <c r="E27" s="122"/>
      <c r="F27" s="124" t="s">
        <v>378</v>
      </c>
      <c r="G27" s="122"/>
      <c r="H27" s="122"/>
      <c r="I27" s="124" t="s">
        <v>379</v>
      </c>
      <c r="J27" s="122"/>
      <c r="K27" s="124" t="s">
        <v>296</v>
      </c>
      <c r="L27" s="122"/>
      <c r="M27" s="123"/>
    </row>
    <row r="28" spans="1:13" ht="15.75">
      <c r="A28" s="118"/>
      <c r="B28" s="118"/>
      <c r="C28" s="118"/>
      <c r="D28" s="126"/>
      <c r="E28" s="122"/>
      <c r="F28" s="125"/>
      <c r="G28" s="122"/>
      <c r="H28" s="122"/>
      <c r="I28" s="126"/>
      <c r="J28" s="122"/>
      <c r="K28" s="125"/>
      <c r="L28" s="122"/>
      <c r="M28" s="123"/>
    </row>
    <row r="29" spans="1:13" ht="15.75">
      <c r="A29" s="118" t="s">
        <v>326</v>
      </c>
      <c r="B29" s="118"/>
      <c r="C29" s="118"/>
      <c r="D29" s="122">
        <v>-638</v>
      </c>
      <c r="E29" s="122"/>
      <c r="F29" s="122">
        <v>-1305</v>
      </c>
      <c r="G29" s="122"/>
      <c r="H29" s="122"/>
      <c r="I29" s="122">
        <v>-638</v>
      </c>
      <c r="J29" s="122"/>
      <c r="K29" s="122">
        <v>-1305</v>
      </c>
      <c r="L29" s="122"/>
      <c r="M29" s="123"/>
    </row>
    <row r="30" spans="1:13" ht="15.75">
      <c r="A30" s="118"/>
      <c r="B30" s="118"/>
      <c r="C30" s="118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ht="15.75">
      <c r="A31" s="118" t="s">
        <v>294</v>
      </c>
      <c r="B31" s="118"/>
      <c r="C31" s="118"/>
      <c r="D31" s="124" t="s">
        <v>378</v>
      </c>
      <c r="E31" s="122"/>
      <c r="F31" s="124" t="s">
        <v>378</v>
      </c>
      <c r="G31" s="122"/>
      <c r="H31" s="122"/>
      <c r="I31" s="124" t="s">
        <v>378</v>
      </c>
      <c r="J31" s="122"/>
      <c r="K31" s="124" t="s">
        <v>380</v>
      </c>
      <c r="L31" s="122"/>
      <c r="M31" s="123"/>
    </row>
    <row r="32" spans="1:13" ht="15.75">
      <c r="A32" s="118"/>
      <c r="B32" s="118"/>
      <c r="C32" s="118"/>
      <c r="D32" s="126"/>
      <c r="E32" s="122"/>
      <c r="F32" s="126"/>
      <c r="G32" s="122"/>
      <c r="H32" s="122"/>
      <c r="I32" s="126"/>
      <c r="J32" s="122"/>
      <c r="K32" s="126"/>
      <c r="L32" s="122"/>
      <c r="M32" s="123"/>
    </row>
    <row r="33" spans="1:13" ht="15.75">
      <c r="A33" s="118" t="s">
        <v>357</v>
      </c>
      <c r="B33" s="118"/>
      <c r="C33" s="118"/>
      <c r="D33" s="122">
        <f>SUM(D29:D32)</f>
        <v>-638</v>
      </c>
      <c r="E33" s="122"/>
      <c r="F33" s="122">
        <f>SUM(F29:F32)</f>
        <v>-1305</v>
      </c>
      <c r="G33" s="122"/>
      <c r="H33" s="122"/>
      <c r="I33" s="122">
        <f>SUM(I29:I32)</f>
        <v>-638</v>
      </c>
      <c r="J33" s="122"/>
      <c r="K33" s="122">
        <f>SUM(K29:K32)</f>
        <v>-1305</v>
      </c>
      <c r="L33" s="122"/>
      <c r="M33" s="123"/>
    </row>
    <row r="34" spans="1:13" ht="15.75">
      <c r="A34" s="118"/>
      <c r="B34" s="118"/>
      <c r="C34" s="118"/>
      <c r="D34" s="122"/>
      <c r="E34" s="122"/>
      <c r="F34" s="122"/>
      <c r="G34" s="122"/>
      <c r="H34" s="122"/>
      <c r="I34" s="122"/>
      <c r="J34" s="122"/>
      <c r="K34" s="122"/>
      <c r="L34" s="122"/>
      <c r="M34" s="123"/>
    </row>
    <row r="35" spans="1:13" ht="15.75">
      <c r="A35" s="118" t="s">
        <v>295</v>
      </c>
      <c r="B35" s="118"/>
      <c r="C35" s="118"/>
      <c r="D35" s="122" t="s">
        <v>381</v>
      </c>
      <c r="E35" s="122"/>
      <c r="F35" s="122" t="s">
        <v>371</v>
      </c>
      <c r="G35" s="122"/>
      <c r="H35" s="122"/>
      <c r="I35" s="122" t="s">
        <v>369</v>
      </c>
      <c r="J35" s="122"/>
      <c r="K35" s="122" t="s">
        <v>370</v>
      </c>
      <c r="L35" s="122"/>
      <c r="M35" s="123"/>
    </row>
    <row r="36" spans="1:13" ht="15.75">
      <c r="A36" s="118"/>
      <c r="B36" s="118"/>
      <c r="C36" s="118"/>
      <c r="D36" s="122"/>
      <c r="E36" s="122"/>
      <c r="F36" s="122"/>
      <c r="G36" s="122"/>
      <c r="H36" s="122"/>
      <c r="I36" s="122"/>
      <c r="J36" s="122"/>
      <c r="K36" s="122"/>
      <c r="L36" s="122"/>
      <c r="M36" s="123"/>
    </row>
    <row r="37" spans="1:13" ht="16.5" thickBot="1">
      <c r="A37" s="118" t="s">
        <v>355</v>
      </c>
      <c r="B37" s="118"/>
      <c r="C37" s="118"/>
      <c r="D37" s="127">
        <f>SUM(D33:D36)</f>
        <v>-638</v>
      </c>
      <c r="E37" s="122"/>
      <c r="F37" s="127">
        <f>SUM(F33:F36)</f>
        <v>-1305</v>
      </c>
      <c r="G37" s="122"/>
      <c r="H37" s="122"/>
      <c r="I37" s="127">
        <f>SUM(I33:I36)</f>
        <v>-638</v>
      </c>
      <c r="J37" s="122"/>
      <c r="K37" s="127">
        <f>SUM(K33:K36)</f>
        <v>-1305</v>
      </c>
      <c r="L37" s="122"/>
      <c r="M37" s="123"/>
    </row>
    <row r="38" spans="1:13" ht="16.5" thickTop="1">
      <c r="A38" s="118"/>
      <c r="B38" s="118"/>
      <c r="C38" s="118"/>
      <c r="D38" s="122"/>
      <c r="E38" s="122"/>
      <c r="F38" s="142"/>
      <c r="G38" s="122"/>
      <c r="H38" s="122"/>
      <c r="I38" s="118"/>
      <c r="J38" s="122"/>
      <c r="K38" s="142"/>
      <c r="L38" s="122"/>
      <c r="M38" s="123"/>
    </row>
    <row r="39" spans="1:13" ht="15.75">
      <c r="A39" s="118" t="s">
        <v>332</v>
      </c>
      <c r="B39" s="118"/>
      <c r="C39" s="118"/>
      <c r="E39" s="122"/>
      <c r="F39" s="122"/>
      <c r="G39" s="122"/>
      <c r="H39" s="122"/>
      <c r="I39" s="118"/>
      <c r="J39" s="122"/>
      <c r="K39" s="122"/>
      <c r="L39" s="122"/>
      <c r="M39" s="123"/>
    </row>
    <row r="40" spans="1:13" ht="15.75">
      <c r="A40" s="118" t="s">
        <v>333</v>
      </c>
      <c r="B40" s="118"/>
      <c r="C40" s="118"/>
      <c r="D40" s="156">
        <f>(D37/54000*100)</f>
        <v>-1.1814814814814814</v>
      </c>
      <c r="E40" s="157"/>
      <c r="F40" s="156">
        <f>ROUND(F37/18000*100,2)</f>
        <v>-7.25</v>
      </c>
      <c r="G40" s="157"/>
      <c r="H40" s="157"/>
      <c r="I40" s="156">
        <f>ROUND(I37/54000*100,2)</f>
        <v>-1.18</v>
      </c>
      <c r="J40" s="157"/>
      <c r="K40" s="156">
        <f>ROUND(K37/18000*100,2)</f>
        <v>-7.25</v>
      </c>
      <c r="L40" s="122"/>
      <c r="M40" s="123"/>
    </row>
    <row r="41" spans="1:13" ht="15.75">
      <c r="A41" s="118" t="s">
        <v>334</v>
      </c>
      <c r="B41" s="118"/>
      <c r="C41" s="118"/>
      <c r="D41" s="152" t="s">
        <v>369</v>
      </c>
      <c r="E41" s="153"/>
      <c r="F41" s="152" t="s">
        <v>371</v>
      </c>
      <c r="G41" s="153"/>
      <c r="H41" s="153"/>
      <c r="I41" s="152" t="s">
        <v>369</v>
      </c>
      <c r="J41" s="153"/>
      <c r="K41" s="152" t="s">
        <v>370</v>
      </c>
      <c r="L41" s="122"/>
      <c r="M41" s="123"/>
    </row>
    <row r="42" spans="1:13" ht="15.75">
      <c r="A42" s="118"/>
      <c r="B42" s="118"/>
      <c r="C42" s="118"/>
      <c r="D42" s="122"/>
      <c r="E42" s="122"/>
      <c r="F42" s="122"/>
      <c r="G42" s="122"/>
      <c r="H42" s="122"/>
      <c r="J42" s="122"/>
      <c r="K42" s="122"/>
      <c r="L42" s="122"/>
      <c r="M42" s="123"/>
    </row>
    <row r="43" spans="1:13" ht="15.75">
      <c r="A43" t="s">
        <v>318</v>
      </c>
      <c r="J43" s="122"/>
      <c r="K43" s="122"/>
      <c r="L43" s="122"/>
      <c r="M43" s="123"/>
    </row>
    <row r="44" spans="1:12" ht="15.75">
      <c r="A44" t="s">
        <v>358</v>
      </c>
      <c r="J44" s="121"/>
      <c r="K44" s="121"/>
      <c r="L44" s="121"/>
    </row>
  </sheetData>
  <mergeCells count="2">
    <mergeCell ref="D10:F10"/>
    <mergeCell ref="I10:K10"/>
  </mergeCells>
  <printOptions/>
  <pageMargins left="0.75" right="0.5" top="1" bottom="0.5" header="0.5" footer="0.5"/>
  <pageSetup horizontalDpi="180" verticalDpi="180" orientation="portrait" r:id="rId1"/>
  <headerFooter alignWithMargins="0">
    <oddFooter>&amp;C1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5" sqref="B5"/>
    </sheetView>
  </sheetViews>
  <sheetFormatPr defaultColWidth="9.00390625" defaultRowHeight="15.75"/>
  <cols>
    <col min="7" max="7" width="10.375" style="0" customWidth="1"/>
    <col min="8" max="8" width="7.25390625" style="0" customWidth="1"/>
    <col min="9" max="9" width="10.75390625" style="0" customWidth="1"/>
  </cols>
  <sheetData>
    <row r="1" spans="1:4" ht="15.75">
      <c r="A1" s="155" t="s">
        <v>373</v>
      </c>
      <c r="D1" s="67"/>
    </row>
    <row r="2" spans="1:4" ht="15.75">
      <c r="A2" s="160" t="s">
        <v>400</v>
      </c>
      <c r="D2" s="67"/>
    </row>
    <row r="3" spans="7:9" ht="15.75">
      <c r="G3" s="120" t="s">
        <v>368</v>
      </c>
      <c r="I3" s="120" t="s">
        <v>368</v>
      </c>
    </row>
    <row r="4" spans="7:9" ht="15.75">
      <c r="G4" s="144" t="s">
        <v>352</v>
      </c>
      <c r="H4" s="139"/>
      <c r="I4" s="143" t="s">
        <v>351</v>
      </c>
    </row>
    <row r="5" spans="7:9" ht="15.75">
      <c r="G5" s="134" t="s">
        <v>27</v>
      </c>
      <c r="H5" s="133"/>
      <c r="I5" s="134" t="s">
        <v>27</v>
      </c>
    </row>
    <row r="6" ht="15.75">
      <c r="I6" s="105"/>
    </row>
    <row r="7" spans="1:9" ht="15.75">
      <c r="A7" t="s">
        <v>326</v>
      </c>
      <c r="G7" s="123">
        <v>-638</v>
      </c>
      <c r="I7" s="123">
        <v>-12569</v>
      </c>
    </row>
    <row r="8" spans="1:9" ht="15.75">
      <c r="A8" t="s">
        <v>345</v>
      </c>
      <c r="G8" s="123"/>
      <c r="I8" s="123"/>
    </row>
    <row r="9" spans="1:9" ht="15.75">
      <c r="A9" t="s">
        <v>346</v>
      </c>
      <c r="G9" s="123">
        <v>-70</v>
      </c>
      <c r="I9" s="123">
        <v>3960</v>
      </c>
    </row>
    <row r="10" spans="7:9" ht="15.75">
      <c r="G10" s="138"/>
      <c r="I10" s="138"/>
    </row>
    <row r="11" spans="1:9" ht="15.75">
      <c r="A11" t="s">
        <v>335</v>
      </c>
      <c r="G11" s="136">
        <f>SUM(G7:G10)</f>
        <v>-708</v>
      </c>
      <c r="I11" s="136">
        <f>SUM(I7:I10)</f>
        <v>-8609</v>
      </c>
    </row>
    <row r="12" spans="7:9" ht="15.75">
      <c r="G12" s="123"/>
      <c r="I12" s="123"/>
    </row>
    <row r="13" spans="1:9" ht="15.75">
      <c r="A13" t="s">
        <v>311</v>
      </c>
      <c r="G13" s="123"/>
      <c r="I13" s="123"/>
    </row>
    <row r="14" spans="1:9" ht="15.75">
      <c r="A14" t="s">
        <v>347</v>
      </c>
      <c r="G14" s="123">
        <v>-591</v>
      </c>
      <c r="I14" s="123">
        <v>9652</v>
      </c>
    </row>
    <row r="15" spans="1:9" ht="15.75">
      <c r="A15" t="s">
        <v>348</v>
      </c>
      <c r="G15" s="123">
        <f>3285-3677</f>
        <v>-392</v>
      </c>
      <c r="I15" s="123">
        <v>-2143</v>
      </c>
    </row>
    <row r="16" spans="1:9" ht="15.75">
      <c r="A16" t="s">
        <v>349</v>
      </c>
      <c r="F16" s="105"/>
      <c r="G16" s="135">
        <f>SUM(G11:G15)</f>
        <v>-1691</v>
      </c>
      <c r="H16" s="105"/>
      <c r="I16" s="135">
        <f>SUM(I11:I15)</f>
        <v>-1100</v>
      </c>
    </row>
    <row r="17" spans="7:9" ht="15.75">
      <c r="G17" s="123"/>
      <c r="I17" s="123"/>
    </row>
    <row r="18" spans="7:9" ht="15.75">
      <c r="G18" s="123"/>
      <c r="I18" s="123"/>
    </row>
    <row r="19" spans="1:9" ht="15.75">
      <c r="A19" t="s">
        <v>312</v>
      </c>
      <c r="G19" s="123"/>
      <c r="I19" s="123"/>
    </row>
    <row r="20" spans="1:9" ht="15.75">
      <c r="A20" t="s">
        <v>313</v>
      </c>
      <c r="G20" s="141">
        <v>-3</v>
      </c>
      <c r="I20" s="141">
        <v>3396</v>
      </c>
    </row>
    <row r="21" spans="6:9" ht="15.75">
      <c r="F21" s="105"/>
      <c r="G21" s="136"/>
      <c r="H21" s="105"/>
      <c r="I21" s="136"/>
    </row>
    <row r="22" spans="7:9" ht="15.75">
      <c r="G22" s="123"/>
      <c r="I22" s="123"/>
    </row>
    <row r="23" spans="1:9" ht="15.75">
      <c r="A23" t="s">
        <v>314</v>
      </c>
      <c r="G23" s="123"/>
      <c r="I23" s="123"/>
    </row>
    <row r="24" spans="1:9" ht="15.75">
      <c r="A24" t="s">
        <v>315</v>
      </c>
      <c r="G24" s="123">
        <v>-150</v>
      </c>
      <c r="I24" s="123">
        <v>11131</v>
      </c>
    </row>
    <row r="25" spans="6:9" ht="15.75">
      <c r="F25" s="105"/>
      <c r="G25" s="136"/>
      <c r="H25" s="105"/>
      <c r="I25" s="136"/>
    </row>
    <row r="26" spans="7:9" ht="15.75">
      <c r="G26" s="138"/>
      <c r="I26" s="138"/>
    </row>
    <row r="27" spans="1:9" ht="15.75">
      <c r="A27" t="s">
        <v>316</v>
      </c>
      <c r="G27" s="123">
        <f>SUM(G16:G26)</f>
        <v>-1844</v>
      </c>
      <c r="I27" s="123">
        <f>I16+I20+I24</f>
        <v>13427</v>
      </c>
    </row>
    <row r="28" spans="7:9" ht="15.75">
      <c r="G28" s="123"/>
      <c r="I28" s="123"/>
    </row>
    <row r="29" spans="1:9" ht="15.75">
      <c r="A29" t="s">
        <v>397</v>
      </c>
      <c r="G29" s="123">
        <v>470</v>
      </c>
      <c r="I29" s="123">
        <v>-12957</v>
      </c>
    </row>
    <row r="30" spans="7:9" ht="15.75">
      <c r="G30" s="123"/>
      <c r="I30" s="123"/>
    </row>
    <row r="31" spans="1:9" ht="16.5" thickBot="1">
      <c r="A31" t="s">
        <v>401</v>
      </c>
      <c r="F31" s="105"/>
      <c r="G31" s="137">
        <f>SUM(G27:G30)</f>
        <v>-1374</v>
      </c>
      <c r="H31" s="105"/>
      <c r="I31" s="137">
        <f>SUM(I27:I30)</f>
        <v>470</v>
      </c>
    </row>
    <row r="32" spans="7:9" ht="16.5" thickTop="1">
      <c r="G32" s="123"/>
      <c r="I32" s="123"/>
    </row>
    <row r="33" spans="1:9" ht="15.75">
      <c r="A33" t="s">
        <v>398</v>
      </c>
      <c r="G33" s="123"/>
      <c r="I33" s="123"/>
    </row>
    <row r="34" spans="7:9" ht="15.75">
      <c r="G34" s="123"/>
      <c r="I34" s="123"/>
    </row>
    <row r="35" spans="1:9" ht="15.75">
      <c r="A35" t="s">
        <v>393</v>
      </c>
      <c r="G35" s="123">
        <v>1140</v>
      </c>
      <c r="I35" s="123">
        <v>927</v>
      </c>
    </row>
    <row r="36" spans="1:9" ht="15.75">
      <c r="A36" t="s">
        <v>402</v>
      </c>
      <c r="G36" s="123">
        <v>849</v>
      </c>
      <c r="I36" s="123">
        <v>849</v>
      </c>
    </row>
    <row r="37" spans="1:9" ht="15.75">
      <c r="A37" t="s">
        <v>330</v>
      </c>
      <c r="G37" s="123">
        <v>-3363</v>
      </c>
      <c r="I37" s="123">
        <v>-1306</v>
      </c>
    </row>
    <row r="38" spans="7:9" ht="16.5" thickBot="1">
      <c r="G38" s="137">
        <f>SUM(G35:G37)</f>
        <v>-1374</v>
      </c>
      <c r="I38" s="137">
        <f>SUM(I35:I37)</f>
        <v>470</v>
      </c>
    </row>
    <row r="39" spans="7:9" ht="16.5" thickTop="1">
      <c r="G39" s="123"/>
      <c r="I39" s="123"/>
    </row>
    <row r="40" spans="7:9" ht="15.75">
      <c r="G40" s="123"/>
      <c r="I40" s="136"/>
    </row>
    <row r="41" spans="1:9" ht="15.75">
      <c r="A41" t="s">
        <v>317</v>
      </c>
      <c r="I41" s="136"/>
    </row>
    <row r="42" ht="15.75">
      <c r="A42" t="s">
        <v>358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Footer>&amp;C3 of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4">
      <selection activeCell="D22" sqref="D22"/>
    </sheetView>
  </sheetViews>
  <sheetFormatPr defaultColWidth="9.00390625" defaultRowHeight="15.75"/>
  <cols>
    <col min="3" max="3" width="9.875" style="0" customWidth="1"/>
    <col min="4" max="4" width="4.25390625" style="0" customWidth="1"/>
    <col min="5" max="5" width="9.50390625" style="0" customWidth="1"/>
    <col min="6" max="6" width="4.00390625" style="0" customWidth="1"/>
    <col min="7" max="7" width="9.875" style="0" customWidth="1"/>
    <col min="8" max="8" width="4.375" style="0" customWidth="1"/>
    <col min="9" max="9" width="11.125" style="0" customWidth="1"/>
    <col min="10" max="10" width="4.25390625" style="0" customWidth="1"/>
  </cols>
  <sheetData>
    <row r="1" spans="1:6" ht="15.75">
      <c r="A1" s="155" t="s">
        <v>374</v>
      </c>
      <c r="D1" s="67"/>
      <c r="E1" s="67"/>
      <c r="F1" s="67"/>
    </row>
    <row r="2" spans="1:6" ht="15.75">
      <c r="A2" s="160" t="s">
        <v>400</v>
      </c>
      <c r="D2" s="67"/>
      <c r="E2" s="67"/>
      <c r="F2" s="67"/>
    </row>
    <row r="3" spans="1:10" ht="15.7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1" ht="15.75">
      <c r="A4" s="118"/>
      <c r="B4" s="118"/>
      <c r="C4" s="118"/>
      <c r="D4" s="118"/>
      <c r="E4" s="120" t="s">
        <v>336</v>
      </c>
      <c r="F4" s="118"/>
      <c r="G4" s="120" t="s">
        <v>323</v>
      </c>
      <c r="H4" s="120"/>
      <c r="I4" s="120" t="s">
        <v>341</v>
      </c>
      <c r="J4" s="120"/>
      <c r="K4" s="86"/>
    </row>
    <row r="5" spans="1:11" ht="15.75">
      <c r="A5" s="118"/>
      <c r="B5" s="118"/>
      <c r="C5" s="120" t="s">
        <v>344</v>
      </c>
      <c r="D5" s="118"/>
      <c r="E5" s="120" t="s">
        <v>337</v>
      </c>
      <c r="F5" s="118"/>
      <c r="G5" s="120" t="s">
        <v>339</v>
      </c>
      <c r="H5" s="120"/>
      <c r="I5" s="118" t="s">
        <v>342</v>
      </c>
      <c r="J5" s="120"/>
      <c r="K5" s="86"/>
    </row>
    <row r="6" spans="1:11" ht="15.75">
      <c r="A6" s="118"/>
      <c r="B6" s="118"/>
      <c r="C6" s="131" t="s">
        <v>343</v>
      </c>
      <c r="D6" s="118"/>
      <c r="E6" s="131" t="s">
        <v>338</v>
      </c>
      <c r="F6" s="118"/>
      <c r="G6" s="131" t="s">
        <v>340</v>
      </c>
      <c r="H6" s="120"/>
      <c r="I6" s="131" t="s">
        <v>350</v>
      </c>
      <c r="J6" s="120"/>
      <c r="K6" s="132" t="s">
        <v>78</v>
      </c>
    </row>
    <row r="7" spans="1:11" ht="15.75">
      <c r="A7" s="118"/>
      <c r="B7" s="118"/>
      <c r="C7" s="120" t="s">
        <v>27</v>
      </c>
      <c r="D7" s="118"/>
      <c r="E7" s="120" t="s">
        <v>27</v>
      </c>
      <c r="F7" s="120"/>
      <c r="G7" s="120" t="s">
        <v>27</v>
      </c>
      <c r="H7" s="118"/>
      <c r="I7" s="120" t="s">
        <v>27</v>
      </c>
      <c r="J7" s="118"/>
      <c r="K7" s="120" t="s">
        <v>27</v>
      </c>
    </row>
    <row r="8" spans="1:10" ht="15.75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5.75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3" ht="15.75">
      <c r="A10" s="118" t="s">
        <v>353</v>
      </c>
      <c r="B10" s="118"/>
      <c r="L10" s="123"/>
      <c r="M10" s="123"/>
    </row>
    <row r="11" spans="1:13" ht="15.75">
      <c r="A11" s="118" t="s">
        <v>386</v>
      </c>
      <c r="B11" s="118"/>
      <c r="C11" s="122">
        <v>54000</v>
      </c>
      <c r="D11" s="122"/>
      <c r="E11" s="122">
        <v>20</v>
      </c>
      <c r="F11" s="122"/>
      <c r="G11" s="122">
        <v>69</v>
      </c>
      <c r="H11" s="122"/>
      <c r="I11" s="122">
        <v>-17931</v>
      </c>
      <c r="J11" s="122"/>
      <c r="K11" s="122">
        <f>SUM(C11:J11)</f>
        <v>36158</v>
      </c>
      <c r="L11" s="123"/>
      <c r="M11" s="123"/>
    </row>
    <row r="12" spans="1:13" ht="15.75">
      <c r="A12" s="118" t="s">
        <v>387</v>
      </c>
      <c r="B12" s="118"/>
      <c r="C12" s="158" t="s">
        <v>389</v>
      </c>
      <c r="D12" s="126"/>
      <c r="E12" s="126">
        <v>-1</v>
      </c>
      <c r="F12" s="126"/>
      <c r="G12" s="159" t="s">
        <v>389</v>
      </c>
      <c r="H12" s="126"/>
      <c r="I12" s="126">
        <v>-99</v>
      </c>
      <c r="J12" s="126"/>
      <c r="K12" s="126">
        <f>SUM(C12:J12)</f>
        <v>-100</v>
      </c>
      <c r="L12" s="123"/>
      <c r="M12" s="123"/>
    </row>
    <row r="13" spans="1:13" ht="15.75">
      <c r="A13" s="118" t="s">
        <v>388</v>
      </c>
      <c r="B13" s="118"/>
      <c r="C13" s="122">
        <f>SUM(C11:C12)</f>
        <v>54000</v>
      </c>
      <c r="D13" s="122"/>
      <c r="E13" s="122">
        <f>SUM(E11:E12)</f>
        <v>19</v>
      </c>
      <c r="F13" s="122"/>
      <c r="G13" s="122">
        <f>SUM(G11:G12)</f>
        <v>69</v>
      </c>
      <c r="H13" s="122"/>
      <c r="I13" s="122">
        <f>SUM(I11:I12)</f>
        <v>-18030</v>
      </c>
      <c r="J13" s="122"/>
      <c r="K13" s="122">
        <f>SUM(C13:J13)</f>
        <v>36058</v>
      </c>
      <c r="L13" s="123"/>
      <c r="M13" s="123"/>
    </row>
    <row r="14" spans="1:13" ht="15.75">
      <c r="A14" s="118"/>
      <c r="B14" s="118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123"/>
    </row>
    <row r="15" spans="1:13" ht="15.75">
      <c r="A15" s="118"/>
      <c r="B15" s="118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123"/>
    </row>
    <row r="16" spans="1:13" ht="15.75">
      <c r="A16" s="118" t="s">
        <v>320</v>
      </c>
      <c r="B16" s="118"/>
      <c r="C16" s="124" t="s">
        <v>389</v>
      </c>
      <c r="D16" s="122"/>
      <c r="E16" s="145" t="s">
        <v>389</v>
      </c>
      <c r="F16" s="122"/>
      <c r="G16" s="145" t="s">
        <v>389</v>
      </c>
      <c r="H16" s="122"/>
      <c r="I16" s="122">
        <f>I22-I11+99</f>
        <v>-638</v>
      </c>
      <c r="J16" s="122"/>
      <c r="K16" s="122">
        <f>SUM(C16:J16)</f>
        <v>-638</v>
      </c>
      <c r="L16" s="123"/>
      <c r="M16" s="123"/>
    </row>
    <row r="17" spans="1:13" ht="15.75">
      <c r="A17" s="118" t="s">
        <v>321</v>
      </c>
      <c r="B17" s="118"/>
      <c r="C17" s="122"/>
      <c r="D17" s="122"/>
      <c r="E17" s="122"/>
      <c r="F17" s="122"/>
      <c r="G17" s="122"/>
      <c r="H17" s="122"/>
      <c r="J17" s="122"/>
      <c r="K17" s="122"/>
      <c r="L17" s="123"/>
      <c r="M17" s="123"/>
    </row>
    <row r="18" spans="1:13" ht="15.75">
      <c r="A18" s="118" t="s">
        <v>322</v>
      </c>
      <c r="B18" s="118"/>
      <c r="C18" s="122" t="s">
        <v>327</v>
      </c>
      <c r="D18" s="122"/>
      <c r="E18" s="122"/>
      <c r="F18" s="122"/>
      <c r="G18" s="122"/>
      <c r="H18" s="122"/>
      <c r="I18" s="122"/>
      <c r="J18" s="122"/>
      <c r="K18" s="122"/>
      <c r="L18" s="123"/>
      <c r="M18" s="123"/>
    </row>
    <row r="19" spans="1:13" ht="15.75">
      <c r="A19" s="118"/>
      <c r="B19" s="118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23"/>
    </row>
    <row r="20" spans="1:13" ht="15.75">
      <c r="A20" s="118"/>
      <c r="B20" s="118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23"/>
    </row>
    <row r="21" spans="2:13" ht="15.75">
      <c r="B21" s="118"/>
      <c r="C21" s="140"/>
      <c r="D21" s="140"/>
      <c r="E21" s="140"/>
      <c r="F21" s="140"/>
      <c r="G21" s="140"/>
      <c r="H21" s="140"/>
      <c r="I21" s="140"/>
      <c r="J21" s="140"/>
      <c r="K21" s="140"/>
      <c r="L21" s="123"/>
      <c r="M21" s="123"/>
    </row>
    <row r="22" spans="1:13" ht="16.5" thickBot="1">
      <c r="A22" s="118" t="s">
        <v>354</v>
      </c>
      <c r="B22" s="118"/>
      <c r="C22" s="146">
        <f>SUM(C13:C21)</f>
        <v>54000</v>
      </c>
      <c r="D22" s="146"/>
      <c r="E22" s="146">
        <f>SUM(E13:E21)</f>
        <v>19</v>
      </c>
      <c r="F22" s="146"/>
      <c r="G22" s="146">
        <f>SUM(G13:G21)</f>
        <v>69</v>
      </c>
      <c r="H22" s="146"/>
      <c r="I22" s="146">
        <f>-18480-E22-G22-100</f>
        <v>-18668</v>
      </c>
      <c r="J22" s="146"/>
      <c r="K22" s="146">
        <f>SUM(C22:J22)</f>
        <v>35420</v>
      </c>
      <c r="L22" s="123"/>
      <c r="M22" s="123"/>
    </row>
    <row r="23" spans="1:13" ht="16.5" thickTop="1">
      <c r="A23" s="118"/>
      <c r="B23" s="118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123"/>
    </row>
    <row r="24" spans="1:13" ht="15.75">
      <c r="A24" s="118" t="s">
        <v>396</v>
      </c>
      <c r="B24" s="118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3"/>
    </row>
    <row r="25" spans="1:10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5.75">
      <c r="A26" t="s">
        <v>324</v>
      </c>
      <c r="I26" s="118"/>
      <c r="J26" s="118"/>
    </row>
    <row r="27" spans="1:10" ht="15.75">
      <c r="A27" t="s">
        <v>359</v>
      </c>
      <c r="I27" s="118"/>
      <c r="J27" s="118"/>
    </row>
    <row r="28" spans="1:10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5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5.75">
      <c r="A31" s="118"/>
      <c r="B31" s="118" t="s">
        <v>328</v>
      </c>
      <c r="C31" s="118"/>
      <c r="D31" s="118"/>
      <c r="E31" s="118"/>
      <c r="F31" s="118"/>
      <c r="G31" s="118"/>
      <c r="H31" s="118"/>
      <c r="I31" s="118"/>
      <c r="J31" s="118"/>
    </row>
    <row r="32" spans="1:10" ht="15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5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5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5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 ht="15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5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5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5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5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5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5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5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5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5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ht="15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ht="15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5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 ht="15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ht="15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5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5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5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5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 ht="15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 ht="15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</row>
    <row r="57" spans="1:10" ht="15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</row>
    <row r="58" spans="1:10" ht="15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0" ht="15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 ht="15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ht="15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</row>
    <row r="62" spans="1:10" ht="15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10" ht="15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ht="15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10" ht="15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 ht="15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5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5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ht="15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 ht="15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</row>
    <row r="71" spans="1:10" ht="15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</row>
    <row r="72" spans="1:10" ht="15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</row>
    <row r="73" spans="1:10" ht="15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</row>
    <row r="74" spans="1:10" ht="15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</row>
    <row r="75" spans="1:10" ht="15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</row>
    <row r="76" spans="1:10" ht="15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10" ht="15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</row>
    <row r="78" spans="1:10" ht="15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</row>
    <row r="79" spans="1:10" ht="15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</row>
    <row r="80" spans="1:10" ht="15.75">
      <c r="A80" s="118"/>
      <c r="B80" s="118"/>
      <c r="C80" s="118"/>
      <c r="D80" s="118"/>
      <c r="E80" s="118"/>
      <c r="F80" s="118"/>
      <c r="G80" s="118"/>
      <c r="H80" s="118"/>
      <c r="I80" s="118"/>
      <c r="J80" s="118"/>
    </row>
    <row r="81" spans="1:10" ht="15.75">
      <c r="A81" s="118"/>
      <c r="B81" s="118"/>
      <c r="C81" s="118"/>
      <c r="D81" s="118"/>
      <c r="E81" s="118"/>
      <c r="F81" s="118"/>
      <c r="G81" s="118"/>
      <c r="H81" s="118"/>
      <c r="I81" s="118"/>
      <c r="J81" s="118"/>
    </row>
    <row r="82" spans="1:10" ht="15.75">
      <c r="A82" s="118"/>
      <c r="B82" s="118"/>
      <c r="C82" s="118"/>
      <c r="D82" s="118"/>
      <c r="E82" s="118"/>
      <c r="F82" s="118"/>
      <c r="G82" s="118"/>
      <c r="H82" s="118"/>
      <c r="I82" s="118"/>
      <c r="J82" s="118"/>
    </row>
    <row r="83" spans="1:10" ht="15.75">
      <c r="A83" s="118"/>
      <c r="B83" s="118"/>
      <c r="C83" s="118"/>
      <c r="D83" s="118"/>
      <c r="E83" s="118"/>
      <c r="F83" s="118"/>
      <c r="G83" s="118"/>
      <c r="H83" s="118"/>
      <c r="I83" s="118"/>
      <c r="J83" s="118"/>
    </row>
    <row r="84" spans="1:10" ht="15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</row>
    <row r="85" spans="1:10" ht="15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</row>
    <row r="86" spans="1:10" ht="15.75">
      <c r="A86" s="118"/>
      <c r="B86" s="118"/>
      <c r="C86" s="118"/>
      <c r="D86" s="118"/>
      <c r="E86" s="118"/>
      <c r="F86" s="118"/>
      <c r="G86" s="118"/>
      <c r="H86" s="118"/>
      <c r="I86" s="118"/>
      <c r="J86" s="118"/>
    </row>
    <row r="87" spans="1:10" ht="15.75">
      <c r="A87" s="118"/>
      <c r="B87" s="118"/>
      <c r="C87" s="118"/>
      <c r="D87" s="118"/>
      <c r="E87" s="118"/>
      <c r="F87" s="118"/>
      <c r="G87" s="118"/>
      <c r="H87" s="118"/>
      <c r="I87" s="118"/>
      <c r="J87" s="118"/>
    </row>
    <row r="88" spans="1:10" ht="15.75">
      <c r="A88" s="118"/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15.75">
      <c r="A89" s="118"/>
      <c r="B89" s="118"/>
      <c r="C89" s="118"/>
      <c r="D89" s="118"/>
      <c r="E89" s="118"/>
      <c r="F89" s="118"/>
      <c r="G89" s="118"/>
      <c r="H89" s="118"/>
      <c r="I89" s="118"/>
      <c r="J89" s="118"/>
    </row>
    <row r="90" spans="1:10" ht="15.75">
      <c r="A90" s="118"/>
      <c r="B90" s="118"/>
      <c r="C90" s="118"/>
      <c r="D90" s="118"/>
      <c r="E90" s="118"/>
      <c r="F90" s="118"/>
      <c r="G90" s="118"/>
      <c r="H90" s="118"/>
      <c r="I90" s="118"/>
      <c r="J90" s="118"/>
    </row>
    <row r="91" spans="1:10" ht="15.75">
      <c r="A91" s="118"/>
      <c r="B91" s="118"/>
      <c r="C91" s="118"/>
      <c r="D91" s="118"/>
      <c r="E91" s="118"/>
      <c r="F91" s="118"/>
      <c r="G91" s="118"/>
      <c r="H91" s="118"/>
      <c r="I91" s="118"/>
      <c r="J91" s="118"/>
    </row>
    <row r="92" spans="1:10" ht="15.75">
      <c r="A92" s="118"/>
      <c r="B92" s="118"/>
      <c r="C92" s="118"/>
      <c r="D92" s="118"/>
      <c r="E92" s="118"/>
      <c r="F92" s="118"/>
      <c r="G92" s="118"/>
      <c r="H92" s="118"/>
      <c r="I92" s="118"/>
      <c r="J92" s="118"/>
    </row>
    <row r="93" spans="1:10" ht="15.75">
      <c r="A93" s="118"/>
      <c r="B93" s="118"/>
      <c r="C93" s="118"/>
      <c r="D93" s="118"/>
      <c r="E93" s="118"/>
      <c r="F93" s="118"/>
      <c r="G93" s="118"/>
      <c r="H93" s="118"/>
      <c r="I93" s="118"/>
      <c r="J93" s="118"/>
    </row>
    <row r="94" spans="1:10" ht="15.75">
      <c r="A94" s="118"/>
      <c r="B94" s="118"/>
      <c r="C94" s="118"/>
      <c r="D94" s="118"/>
      <c r="E94" s="118"/>
      <c r="F94" s="118"/>
      <c r="G94" s="118"/>
      <c r="H94" s="118"/>
      <c r="I94" s="118"/>
      <c r="J94" s="118"/>
    </row>
    <row r="95" spans="1:10" ht="15.75">
      <c r="A95" s="118"/>
      <c r="B95" s="118"/>
      <c r="C95" s="118"/>
      <c r="D95" s="118"/>
      <c r="E95" s="118"/>
      <c r="F95" s="118"/>
      <c r="G95" s="118"/>
      <c r="H95" s="118"/>
      <c r="I95" s="118"/>
      <c r="J95" s="118"/>
    </row>
    <row r="96" spans="1:10" ht="15.75">
      <c r="A96" s="118"/>
      <c r="B96" s="118"/>
      <c r="C96" s="118"/>
      <c r="D96" s="118"/>
      <c r="E96" s="118"/>
      <c r="F96" s="118"/>
      <c r="G96" s="118"/>
      <c r="H96" s="118"/>
      <c r="I96" s="118"/>
      <c r="J96" s="118"/>
    </row>
    <row r="97" spans="1:10" ht="15.75">
      <c r="A97" s="118"/>
      <c r="B97" s="118"/>
      <c r="C97" s="118"/>
      <c r="D97" s="118"/>
      <c r="E97" s="118"/>
      <c r="F97" s="118"/>
      <c r="G97" s="118"/>
      <c r="H97" s="118"/>
      <c r="I97" s="118"/>
      <c r="J97" s="118"/>
    </row>
    <row r="98" spans="1:10" ht="15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</row>
    <row r="99" spans="1:10" ht="15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</row>
    <row r="100" spans="1:10" ht="15.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</row>
  </sheetData>
  <printOptions/>
  <pageMargins left="0.5" right="0.5" top="1" bottom="1" header="0.5" footer="0.5"/>
  <pageSetup horizontalDpi="180" verticalDpi="180" orientation="portrait" paperSize="9" r:id="rId1"/>
  <headerFooter alignWithMargins="0">
    <oddFooter>&amp;C4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Overall</cp:lastModifiedBy>
  <cp:lastPrinted>1996-12-31T23:26:49Z</cp:lastPrinted>
  <dcterms:created xsi:type="dcterms:W3CDTF">2002-07-16T06:56:48Z</dcterms:created>
  <dcterms:modified xsi:type="dcterms:W3CDTF">2003-05-20T19:01:21Z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